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120" windowWidth="19440" windowHeight="11715"/>
  </bookViews>
  <sheets>
    <sheet name="На 01.01.2023" sheetId="8" r:id="rId1"/>
  </sheets>
  <definedNames>
    <definedName name="_xlnm._FilterDatabase" localSheetId="0" hidden="1">'На 01.01.2023'!$A$10:$T$323</definedName>
    <definedName name="_xlnm.Print_Titles" localSheetId="0">'На 01.01.2023'!$8:$11</definedName>
    <definedName name="_xlnm.Print_Area" localSheetId="0">'На 01.01.2023'!$A$1:$H$327</definedName>
  </definedNames>
  <calcPr calcId="145621"/>
</workbook>
</file>

<file path=xl/calcChain.xml><?xml version="1.0" encoding="utf-8"?>
<calcChain xmlns="http://schemas.openxmlformats.org/spreadsheetml/2006/main">
  <c r="F323" i="8" l="1"/>
  <c r="F322" i="8"/>
  <c r="F321" i="8"/>
  <c r="F320" i="8"/>
  <c r="F319" i="8"/>
  <c r="F318" i="8"/>
  <c r="F317" i="8"/>
  <c r="F316" i="8"/>
  <c r="F315" i="8"/>
  <c r="F314" i="8"/>
  <c r="F313" i="8"/>
  <c r="F312" i="8"/>
  <c r="F311" i="8"/>
  <c r="F310" i="8"/>
  <c r="F309" i="8"/>
  <c r="F308" i="8"/>
  <c r="F307" i="8"/>
  <c r="F306" i="8"/>
  <c r="F305" i="8"/>
  <c r="F304" i="8"/>
  <c r="F303" i="8"/>
  <c r="F302" i="8"/>
  <c r="F301" i="8"/>
  <c r="F300" i="8"/>
  <c r="F299" i="8"/>
  <c r="F298" i="8"/>
  <c r="F297" i="8"/>
  <c r="F296" i="8"/>
  <c r="F295" i="8"/>
  <c r="F294" i="8"/>
  <c r="F293" i="8"/>
  <c r="F292" i="8"/>
  <c r="F291" i="8"/>
  <c r="F290" i="8"/>
  <c r="F289" i="8"/>
  <c r="F288" i="8"/>
  <c r="F287" i="8"/>
  <c r="F286" i="8"/>
  <c r="F285" i="8"/>
  <c r="F284" i="8"/>
  <c r="F283" i="8"/>
  <c r="F282" i="8"/>
  <c r="F281" i="8"/>
  <c r="F280" i="8"/>
  <c r="F279" i="8"/>
  <c r="F278" i="8"/>
  <c r="F277" i="8"/>
  <c r="F276" i="8"/>
  <c r="F275" i="8"/>
  <c r="F274" i="8"/>
  <c r="F273" i="8"/>
  <c r="F272" i="8"/>
  <c r="F271" i="8"/>
  <c r="F270" i="8"/>
  <c r="F269" i="8"/>
  <c r="F268" i="8"/>
  <c r="F267" i="8"/>
  <c r="F266" i="8"/>
  <c r="F265" i="8"/>
  <c r="F264" i="8"/>
  <c r="F263" i="8"/>
  <c r="F262" i="8"/>
  <c r="F261" i="8"/>
  <c r="F260" i="8"/>
  <c r="F259" i="8"/>
  <c r="F258" i="8"/>
  <c r="F257" i="8"/>
  <c r="F256" i="8"/>
  <c r="F255" i="8"/>
  <c r="F254" i="8"/>
  <c r="F253" i="8"/>
  <c r="F252" i="8"/>
  <c r="F251" i="8"/>
  <c r="F250" i="8"/>
  <c r="F249" i="8"/>
  <c r="F248" i="8"/>
  <c r="F247" i="8"/>
  <c r="F246" i="8"/>
  <c r="F245" i="8"/>
  <c r="F244" i="8"/>
  <c r="F243" i="8"/>
  <c r="F242" i="8"/>
  <c r="F241" i="8"/>
  <c r="F240" i="8"/>
  <c r="F239" i="8"/>
  <c r="F238" i="8"/>
  <c r="F237" i="8"/>
  <c r="F236" i="8"/>
  <c r="F235" i="8"/>
  <c r="F234" i="8"/>
  <c r="F233" i="8"/>
  <c r="F232" i="8"/>
  <c r="F231" i="8"/>
  <c r="F230" i="8"/>
  <c r="F229" i="8"/>
  <c r="F228" i="8"/>
  <c r="F227" i="8"/>
  <c r="F226" i="8"/>
  <c r="F225" i="8"/>
  <c r="F224" i="8"/>
  <c r="F223" i="8"/>
  <c r="F222" i="8"/>
  <c r="F221" i="8"/>
  <c r="F220" i="8"/>
  <c r="F219" i="8"/>
  <c r="F218" i="8"/>
  <c r="F217" i="8"/>
  <c r="F216" i="8"/>
  <c r="F215" i="8"/>
  <c r="F214" i="8"/>
  <c r="F213" i="8"/>
  <c r="F212" i="8"/>
  <c r="F211" i="8"/>
  <c r="F210" i="8"/>
  <c r="F209" i="8"/>
  <c r="F208" i="8"/>
  <c r="F207" i="8"/>
  <c r="F206" i="8"/>
  <c r="F205" i="8"/>
  <c r="F204" i="8"/>
  <c r="F203" i="8"/>
  <c r="F202" i="8"/>
  <c r="F201" i="8"/>
  <c r="F200" i="8"/>
  <c r="F199" i="8"/>
  <c r="F198" i="8"/>
  <c r="F197" i="8"/>
  <c r="F196" i="8"/>
  <c r="F195" i="8"/>
  <c r="F194" i="8"/>
  <c r="F193" i="8"/>
  <c r="F192" i="8"/>
  <c r="F191" i="8"/>
  <c r="F190" i="8"/>
  <c r="F189" i="8"/>
  <c r="F188" i="8"/>
  <c r="F187" i="8"/>
  <c r="F186" i="8"/>
  <c r="F185" i="8"/>
  <c r="F184" i="8"/>
  <c r="F183" i="8"/>
  <c r="F182" i="8"/>
  <c r="F181" i="8"/>
  <c r="F180" i="8"/>
  <c r="F179" i="8"/>
  <c r="F178" i="8"/>
  <c r="F177" i="8"/>
  <c r="F176" i="8"/>
  <c r="F175" i="8"/>
  <c r="F174" i="8"/>
  <c r="F173" i="8"/>
  <c r="F172" i="8"/>
  <c r="F171" i="8"/>
  <c r="F170" i="8"/>
  <c r="F169" i="8"/>
  <c r="F168" i="8"/>
  <c r="F167" i="8"/>
  <c r="F166" i="8"/>
  <c r="F165" i="8"/>
  <c r="F164" i="8"/>
  <c r="F163" i="8"/>
  <c r="F162" i="8"/>
  <c r="F161" i="8"/>
  <c r="F160" i="8"/>
  <c r="F159" i="8"/>
  <c r="F158" i="8"/>
  <c r="F157" i="8"/>
  <c r="F156" i="8"/>
  <c r="F155" i="8"/>
  <c r="F154" i="8"/>
  <c r="F153" i="8"/>
  <c r="F152" i="8"/>
  <c r="F151" i="8"/>
  <c r="F150" i="8"/>
  <c r="F149" i="8"/>
  <c r="F148" i="8"/>
  <c r="F147" i="8"/>
  <c r="F146" i="8"/>
  <c r="F145" i="8"/>
  <c r="F144" i="8"/>
  <c r="F143" i="8"/>
  <c r="F142" i="8"/>
  <c r="F141" i="8"/>
  <c r="F140" i="8"/>
  <c r="F139" i="8"/>
  <c r="F138" i="8"/>
  <c r="F137" i="8"/>
  <c r="F136" i="8"/>
  <c r="F135" i="8"/>
  <c r="F134" i="8"/>
  <c r="F133" i="8"/>
  <c r="F132" i="8"/>
  <c r="F131" i="8"/>
  <c r="F130" i="8"/>
  <c r="F129" i="8"/>
  <c r="F128" i="8"/>
  <c r="F127" i="8"/>
  <c r="F126" i="8"/>
  <c r="F125" i="8"/>
  <c r="F124" i="8"/>
  <c r="F123" i="8"/>
  <c r="F122" i="8"/>
  <c r="F121" i="8"/>
  <c r="F120" i="8"/>
  <c r="F119" i="8"/>
  <c r="F118" i="8"/>
  <c r="F117" i="8"/>
  <c r="F116" i="8"/>
  <c r="F115" i="8"/>
  <c r="F114" i="8"/>
  <c r="F113" i="8"/>
  <c r="F112" i="8"/>
  <c r="F111" i="8"/>
  <c r="F110" i="8"/>
  <c r="F109" i="8"/>
  <c r="F108" i="8"/>
  <c r="F107" i="8"/>
  <c r="F106" i="8"/>
  <c r="F105" i="8"/>
  <c r="F104" i="8"/>
  <c r="F103" i="8"/>
  <c r="F102" i="8"/>
  <c r="F101" i="8"/>
  <c r="F100" i="8"/>
  <c r="F99" i="8"/>
  <c r="F98" i="8"/>
  <c r="F97" i="8"/>
  <c r="F96" i="8"/>
  <c r="F95" i="8"/>
  <c r="F94" i="8"/>
  <c r="F93" i="8"/>
  <c r="F92" i="8"/>
  <c r="F91" i="8"/>
  <c r="F90" i="8"/>
  <c r="F89" i="8"/>
  <c r="F88" i="8"/>
  <c r="F87" i="8"/>
  <c r="F86" i="8"/>
  <c r="F85" i="8"/>
  <c r="F84" i="8"/>
  <c r="F83" i="8"/>
  <c r="F82" i="8"/>
  <c r="F81" i="8"/>
  <c r="F80" i="8"/>
  <c r="F79" i="8"/>
  <c r="F78" i="8"/>
  <c r="F77" i="8"/>
  <c r="F76" i="8"/>
  <c r="F75" i="8"/>
  <c r="F74" i="8"/>
  <c r="F73" i="8"/>
  <c r="F72" i="8"/>
  <c r="F71" i="8"/>
  <c r="F70" i="8"/>
  <c r="F69" i="8"/>
  <c r="F68" i="8"/>
  <c r="F67" i="8"/>
  <c r="F66" i="8"/>
  <c r="F65" i="8"/>
  <c r="F64" i="8"/>
  <c r="F63" i="8"/>
  <c r="F62" i="8"/>
  <c r="F61" i="8"/>
  <c r="F60" i="8"/>
  <c r="F59" i="8"/>
  <c r="F58" i="8"/>
  <c r="F57" i="8"/>
  <c r="F56" i="8"/>
  <c r="F55" i="8"/>
  <c r="F54" i="8"/>
  <c r="F53" i="8"/>
  <c r="F52" i="8"/>
  <c r="F51" i="8"/>
  <c r="F50" i="8"/>
  <c r="F49" i="8"/>
  <c r="F48" i="8"/>
  <c r="F47" i="8"/>
  <c r="F46" i="8"/>
  <c r="F45" i="8"/>
  <c r="F44" i="8"/>
  <c r="F43" i="8"/>
  <c r="F42" i="8"/>
  <c r="F41" i="8"/>
  <c r="F40" i="8"/>
  <c r="F39" i="8"/>
  <c r="F38" i="8"/>
  <c r="F37" i="8"/>
  <c r="F36" i="8"/>
  <c r="F35" i="8"/>
  <c r="F34" i="8"/>
  <c r="F33" i="8"/>
  <c r="F32" i="8"/>
  <c r="F31" i="8"/>
  <c r="F30" i="8"/>
  <c r="F29" i="8"/>
  <c r="F28" i="8"/>
  <c r="F27" i="8"/>
  <c r="F26" i="8"/>
  <c r="F25" i="8"/>
  <c r="F24" i="8"/>
  <c r="F23" i="8"/>
  <c r="F22" i="8"/>
  <c r="F21" i="8"/>
  <c r="F20" i="8"/>
  <c r="F19" i="8"/>
  <c r="F18" i="8"/>
  <c r="F17" i="8"/>
  <c r="F16" i="8"/>
  <c r="F15" i="8"/>
  <c r="F14" i="8"/>
  <c r="F13" i="8"/>
  <c r="D313" i="8" l="1"/>
  <c r="E313" i="8"/>
  <c r="E101" i="8" l="1"/>
  <c r="E94" i="8"/>
  <c r="D94" i="8"/>
  <c r="D73" i="8"/>
  <c r="E74" i="8"/>
  <c r="E73" i="8" l="1"/>
  <c r="G273" i="8" l="1"/>
  <c r="G68" i="8"/>
  <c r="G71" i="8"/>
  <c r="G74" i="8"/>
  <c r="G77" i="8"/>
  <c r="G80" i="8"/>
  <c r="G82" i="8"/>
  <c r="G85" i="8"/>
  <c r="G90" i="8"/>
  <c r="G91" i="8"/>
  <c r="G95" i="8"/>
  <c r="G99" i="8"/>
  <c r="G102" i="8"/>
  <c r="G107" i="8"/>
  <c r="G108" i="8"/>
  <c r="G110" i="8"/>
  <c r="G111" i="8"/>
  <c r="G114" i="8"/>
  <c r="G119" i="8"/>
  <c r="G123" i="8"/>
  <c r="G124" i="8"/>
  <c r="G125" i="8"/>
  <c r="G126" i="8"/>
  <c r="G127" i="8"/>
  <c r="G128" i="8"/>
  <c r="G129" i="8"/>
  <c r="G133" i="8"/>
  <c r="G137" i="8"/>
  <c r="G139" i="8"/>
  <c r="G143" i="8"/>
  <c r="G144" i="8"/>
  <c r="G146" i="8"/>
  <c r="G147" i="8"/>
  <c r="G149" i="8"/>
  <c r="G150" i="8"/>
  <c r="G152" i="8"/>
  <c r="G154" i="8"/>
  <c r="G156" i="8"/>
  <c r="G160" i="8"/>
  <c r="G162" i="8"/>
  <c r="G163" i="8"/>
  <c r="G165" i="8"/>
  <c r="G166" i="8"/>
  <c r="G168" i="8"/>
  <c r="G172" i="8"/>
  <c r="G174" i="8"/>
  <c r="G175" i="8"/>
  <c r="G179" i="8"/>
  <c r="G180" i="8"/>
  <c r="G181" i="8"/>
  <c r="G182" i="8"/>
  <c r="G186" i="8"/>
  <c r="G188" i="8"/>
  <c r="G191" i="8"/>
  <c r="G192" i="8"/>
  <c r="G196" i="8"/>
  <c r="G198" i="8"/>
  <c r="G199" i="8"/>
  <c r="G201" i="8"/>
  <c r="G206" i="8"/>
  <c r="G215" i="8"/>
  <c r="G218" i="8"/>
  <c r="G219" i="8"/>
  <c r="G220" i="8"/>
  <c r="G221" i="8"/>
  <c r="G222" i="8"/>
  <c r="G223" i="8"/>
  <c r="G224" i="8"/>
  <c r="G225" i="8"/>
  <c r="G226" i="8"/>
  <c r="G227" i="8"/>
  <c r="G228" i="8"/>
  <c r="G229" i="8"/>
  <c r="G230" i="8"/>
  <c r="G231" i="8"/>
  <c r="G232" i="8"/>
  <c r="G237" i="8"/>
  <c r="G239" i="8"/>
  <c r="G242" i="8"/>
  <c r="G244" i="8"/>
  <c r="G246" i="8"/>
  <c r="G248" i="8"/>
  <c r="G250" i="8"/>
  <c r="G252" i="8"/>
  <c r="G254" i="8"/>
  <c r="G257" i="8"/>
  <c r="G258" i="8"/>
  <c r="G259" i="8"/>
  <c r="G260" i="8"/>
  <c r="G261" i="8"/>
  <c r="G262" i="8"/>
  <c r="G263" i="8"/>
  <c r="G264" i="8"/>
  <c r="G265" i="8"/>
  <c r="G266" i="8"/>
  <c r="G267" i="8"/>
  <c r="G269" i="8"/>
  <c r="G270" i="8"/>
  <c r="G271" i="8"/>
  <c r="G272" i="8"/>
  <c r="G274" i="8"/>
  <c r="G278" i="8"/>
  <c r="G281" i="8"/>
  <c r="G282" i="8"/>
  <c r="G283" i="8"/>
  <c r="G284" i="8"/>
  <c r="G285" i="8"/>
  <c r="G286" i="8"/>
  <c r="G287" i="8"/>
  <c r="G288" i="8"/>
  <c r="G289" i="8"/>
  <c r="G290" i="8"/>
  <c r="G291" i="8"/>
  <c r="G293" i="8"/>
  <c r="G296" i="8"/>
  <c r="G297" i="8"/>
  <c r="G300" i="8"/>
  <c r="G302" i="8"/>
  <c r="G304" i="8"/>
  <c r="G306" i="8"/>
  <c r="G309" i="8"/>
  <c r="G315" i="8"/>
  <c r="G316" i="8"/>
  <c r="G319" i="8"/>
  <c r="G320" i="8"/>
  <c r="G321" i="8"/>
  <c r="G322" i="8"/>
  <c r="G15" i="8"/>
  <c r="G16" i="8"/>
  <c r="G17" i="8"/>
  <c r="G18" i="8"/>
  <c r="G19" i="8"/>
  <c r="G23" i="8"/>
  <c r="G25" i="8"/>
  <c r="G27" i="8"/>
  <c r="G29" i="8"/>
  <c r="G33" i="8"/>
  <c r="G34" i="8"/>
  <c r="G36" i="8"/>
  <c r="G37" i="8"/>
  <c r="G39" i="8"/>
  <c r="G42" i="8"/>
  <c r="G44" i="8"/>
  <c r="G47" i="8"/>
  <c r="G50" i="8"/>
  <c r="G52" i="8"/>
  <c r="G55" i="8"/>
  <c r="G58" i="8"/>
  <c r="G60" i="8"/>
  <c r="D268" i="8"/>
  <c r="E299" i="8"/>
  <c r="D299" i="8"/>
  <c r="G299" i="8" l="1"/>
  <c r="E268" i="8"/>
  <c r="G268" i="8" l="1"/>
  <c r="E275" i="8"/>
  <c r="D275" i="8"/>
  <c r="D256" i="8" s="1"/>
  <c r="G275" i="8" l="1"/>
  <c r="E256" i="8"/>
  <c r="E241" i="8"/>
  <c r="D241" i="8"/>
  <c r="G256" i="8" l="1"/>
  <c r="G241" i="8"/>
  <c r="E79" i="8"/>
  <c r="D79" i="8"/>
  <c r="E81" i="8"/>
  <c r="E84" i="8"/>
  <c r="E209" i="8"/>
  <c r="D209" i="8"/>
  <c r="E217" i="8"/>
  <c r="D217" i="8"/>
  <c r="D216" i="8" s="1"/>
  <c r="D236" i="8"/>
  <c r="E236" i="8"/>
  <c r="D238" i="8"/>
  <c r="E238" i="8"/>
  <c r="D243" i="8"/>
  <c r="E243" i="8"/>
  <c r="D245" i="8"/>
  <c r="E245" i="8"/>
  <c r="D247" i="8"/>
  <c r="E247" i="8"/>
  <c r="G73" i="8" l="1"/>
  <c r="G247" i="8"/>
  <c r="G245" i="8"/>
  <c r="G243" i="8"/>
  <c r="G238" i="8"/>
  <c r="G236" i="8"/>
  <c r="E216" i="8"/>
  <c r="G217" i="8"/>
  <c r="G79" i="8"/>
  <c r="E78" i="8"/>
  <c r="E235" i="8"/>
  <c r="D235" i="8"/>
  <c r="G216" i="8" l="1"/>
  <c r="G235" i="8"/>
  <c r="E194" i="8"/>
  <c r="D194" i="8"/>
  <c r="D203" i="8"/>
  <c r="D164" i="8"/>
  <c r="E203" i="8"/>
  <c r="G194" i="8" l="1"/>
  <c r="D132" i="8"/>
  <c r="D131" i="8" s="1"/>
  <c r="D109" i="8"/>
  <c r="D32" i="8"/>
  <c r="E318" i="8"/>
  <c r="D318" i="8"/>
  <c r="D317" i="8" s="1"/>
  <c r="E317" i="8"/>
  <c r="D312" i="8"/>
  <c r="D311" i="8" s="1"/>
  <c r="D310" i="8" s="1"/>
  <c r="E308" i="8"/>
  <c r="D308" i="8"/>
  <c r="D307" i="8" s="1"/>
  <c r="E307" i="8"/>
  <c r="E305" i="8"/>
  <c r="D305" i="8"/>
  <c r="E303" i="8"/>
  <c r="D303" i="8"/>
  <c r="E301" i="8"/>
  <c r="D301" i="8"/>
  <c r="E295" i="8"/>
  <c r="D295" i="8"/>
  <c r="D294" i="8" s="1"/>
  <c r="E292" i="8"/>
  <c r="D292" i="8"/>
  <c r="E280" i="8"/>
  <c r="D280" i="8"/>
  <c r="D279" i="8" s="1"/>
  <c r="E279" i="8"/>
  <c r="E277" i="8"/>
  <c r="D277" i="8"/>
  <c r="D255" i="8"/>
  <c r="E253" i="8"/>
  <c r="D253" i="8"/>
  <c r="D251" i="8"/>
  <c r="E251" i="8"/>
  <c r="E249" i="8"/>
  <c r="D249" i="8"/>
  <c r="E214" i="8"/>
  <c r="D214" i="8"/>
  <c r="D213" i="8" s="1"/>
  <c r="E208" i="8"/>
  <c r="D208" i="8"/>
  <c r="E205" i="8"/>
  <c r="D205" i="8"/>
  <c r="D202" i="8" s="1"/>
  <c r="E200" i="8"/>
  <c r="D200" i="8"/>
  <c r="E193" i="8"/>
  <c r="E190" i="8"/>
  <c r="D190" i="8"/>
  <c r="D189" i="8" s="1"/>
  <c r="E187" i="8"/>
  <c r="D187" i="8"/>
  <c r="E185" i="8"/>
  <c r="D185" i="8"/>
  <c r="E184" i="8"/>
  <c r="E177" i="8"/>
  <c r="D177" i="8"/>
  <c r="D176" i="8" s="1"/>
  <c r="E171" i="8"/>
  <c r="D171" i="8"/>
  <c r="D170" i="8" s="1"/>
  <c r="E167" i="8"/>
  <c r="D167" i="8"/>
  <c r="E164" i="8"/>
  <c r="E161" i="8"/>
  <c r="D161" i="8"/>
  <c r="E159" i="8"/>
  <c r="D159" i="8"/>
  <c r="E157" i="8"/>
  <c r="D157" i="8"/>
  <c r="E155" i="8"/>
  <c r="D155" i="8"/>
  <c r="E153" i="8"/>
  <c r="D153" i="8"/>
  <c r="E151" i="8"/>
  <c r="D151" i="8"/>
  <c r="E148" i="8"/>
  <c r="D148" i="8"/>
  <c r="E145" i="8"/>
  <c r="D145" i="8"/>
  <c r="E142" i="8"/>
  <c r="D142" i="8"/>
  <c r="D141" i="8" s="1"/>
  <c r="E138" i="8"/>
  <c r="D138" i="8"/>
  <c r="E136" i="8"/>
  <c r="D136" i="8"/>
  <c r="E132" i="8"/>
  <c r="E122" i="8"/>
  <c r="D122" i="8"/>
  <c r="D121" i="8" s="1"/>
  <c r="D120" i="8" s="1"/>
  <c r="E118" i="8"/>
  <c r="D118" i="8"/>
  <c r="D117" i="8" s="1"/>
  <c r="D116" i="8" s="1"/>
  <c r="E117" i="8"/>
  <c r="E113" i="8"/>
  <c r="D113" i="8"/>
  <c r="D112" i="8" s="1"/>
  <c r="E109" i="8"/>
  <c r="D106" i="8"/>
  <c r="D101" i="8"/>
  <c r="E98" i="8"/>
  <c r="D98" i="8"/>
  <c r="E89" i="8"/>
  <c r="D89" i="8"/>
  <c r="D88" i="8" s="1"/>
  <c r="D87" i="8" s="1"/>
  <c r="D84" i="8"/>
  <c r="D81" i="8"/>
  <c r="E76" i="8"/>
  <c r="D76" i="8"/>
  <c r="D75" i="8" s="1"/>
  <c r="E75" i="8"/>
  <c r="E72" i="8"/>
  <c r="D72" i="8"/>
  <c r="E70" i="8"/>
  <c r="D70" i="8"/>
  <c r="D69" i="8" s="1"/>
  <c r="E67" i="8"/>
  <c r="D67" i="8"/>
  <c r="D66" i="8" s="1"/>
  <c r="E66" i="8"/>
  <c r="E62" i="8"/>
  <c r="D62" i="8"/>
  <c r="D61" i="8" s="1"/>
  <c r="E59" i="8"/>
  <c r="D59" i="8"/>
  <c r="E57" i="8"/>
  <c r="D57" i="8"/>
  <c r="E54" i="8"/>
  <c r="D54" i="8"/>
  <c r="E51" i="8"/>
  <c r="D51" i="8"/>
  <c r="E49" i="8"/>
  <c r="D49" i="8"/>
  <c r="E46" i="8"/>
  <c r="D46" i="8"/>
  <c r="E43" i="8"/>
  <c r="D43" i="8"/>
  <c r="E41" i="8"/>
  <c r="D41" i="8"/>
  <c r="E38" i="8"/>
  <c r="D38" i="8"/>
  <c r="E35" i="8"/>
  <c r="D35" i="8"/>
  <c r="E32" i="8"/>
  <c r="E28" i="8"/>
  <c r="D28" i="8"/>
  <c r="E26" i="8"/>
  <c r="D26" i="8"/>
  <c r="E24" i="8"/>
  <c r="D24" i="8"/>
  <c r="E22" i="8"/>
  <c r="D22" i="8"/>
  <c r="E14" i="8"/>
  <c r="D14" i="8"/>
  <c r="D13" i="8" s="1"/>
  <c r="E141" i="8" l="1"/>
  <c r="G14" i="8"/>
  <c r="G22" i="8"/>
  <c r="G24" i="8"/>
  <c r="G26" i="8"/>
  <c r="G28" i="8"/>
  <c r="G66" i="8"/>
  <c r="G67" i="8"/>
  <c r="G70" i="8"/>
  <c r="G94" i="8"/>
  <c r="G117" i="8"/>
  <c r="G118" i="8"/>
  <c r="G164" i="8"/>
  <c r="G167" i="8"/>
  <c r="E170" i="8"/>
  <c r="G177" i="8"/>
  <c r="G200" i="8"/>
  <c r="G214" i="8"/>
  <c r="G249" i="8"/>
  <c r="G253" i="8"/>
  <c r="G279" i="8"/>
  <c r="G280" i="8"/>
  <c r="G292" i="8"/>
  <c r="E61" i="8"/>
  <c r="G101" i="8"/>
  <c r="G109" i="8"/>
  <c r="G307" i="8"/>
  <c r="G308" i="8"/>
  <c r="G313" i="8"/>
  <c r="G72" i="8"/>
  <c r="D78" i="8"/>
  <c r="G81" i="8"/>
  <c r="E93" i="8"/>
  <c r="G98" i="8"/>
  <c r="E121" i="8"/>
  <c r="G122" i="8"/>
  <c r="E202" i="8"/>
  <c r="G205" i="8"/>
  <c r="D298" i="8"/>
  <c r="G32" i="8"/>
  <c r="G35" i="8"/>
  <c r="G38" i="8"/>
  <c r="G41" i="8"/>
  <c r="G43" i="8"/>
  <c r="G46" i="8"/>
  <c r="G49" i="8"/>
  <c r="G51" i="8"/>
  <c r="G54" i="8"/>
  <c r="G57" i="8"/>
  <c r="G59" i="8"/>
  <c r="G75" i="8"/>
  <c r="G76" i="8"/>
  <c r="D83" i="8"/>
  <c r="G84" i="8"/>
  <c r="E88" i="8"/>
  <c r="G89" i="8"/>
  <c r="G113" i="8"/>
  <c r="E131" i="8"/>
  <c r="G132" i="8"/>
  <c r="E135" i="8"/>
  <c r="G136" i="8"/>
  <c r="G138" i="8"/>
  <c r="G142" i="8"/>
  <c r="G145" i="8"/>
  <c r="G148" i="8"/>
  <c r="G151" i="8"/>
  <c r="G153" i="8"/>
  <c r="G155" i="8"/>
  <c r="G159" i="8"/>
  <c r="G161" i="8"/>
  <c r="G185" i="8"/>
  <c r="G187" i="8"/>
  <c r="E189" i="8"/>
  <c r="G190" i="8"/>
  <c r="G251" i="8"/>
  <c r="G277" i="8"/>
  <c r="G295" i="8"/>
  <c r="G301" i="8"/>
  <c r="G303" i="8"/>
  <c r="E298" i="8"/>
  <c r="G305" i="8"/>
  <c r="G317" i="8"/>
  <c r="G318" i="8"/>
  <c r="D207" i="8"/>
  <c r="D48" i="8"/>
  <c r="D45" i="8" s="1"/>
  <c r="D240" i="8"/>
  <c r="D93" i="8"/>
  <c r="D92" i="8" s="1"/>
  <c r="D86" i="8" s="1"/>
  <c r="D193" i="8"/>
  <c r="D56" i="8"/>
  <c r="D53" i="8" s="1"/>
  <c r="D184" i="8"/>
  <c r="D183" i="8" s="1"/>
  <c r="D276" i="8"/>
  <c r="D105" i="8"/>
  <c r="E183" i="8"/>
  <c r="D169" i="8"/>
  <c r="D135" i="8"/>
  <c r="D130" i="8" s="1"/>
  <c r="D65" i="8"/>
  <c r="D31" i="8"/>
  <c r="D30" i="8" s="1"/>
  <c r="D21" i="8"/>
  <c r="D20" i="8" s="1"/>
  <c r="E13" i="8"/>
  <c r="E21" i="8"/>
  <c r="E31" i="8"/>
  <c r="E48" i="8"/>
  <c r="E56" i="8"/>
  <c r="E69" i="8"/>
  <c r="E83" i="8"/>
  <c r="E116" i="8"/>
  <c r="E106" i="8"/>
  <c r="E112" i="8"/>
  <c r="D115" i="8"/>
  <c r="E176" i="8"/>
  <c r="E213" i="8"/>
  <c r="E294" i="8"/>
  <c r="E312" i="8"/>
  <c r="E130" i="8" l="1"/>
  <c r="G312" i="8"/>
  <c r="G112" i="8"/>
  <c r="G294" i="8"/>
  <c r="G176" i="8"/>
  <c r="G106" i="8"/>
  <c r="G56" i="8"/>
  <c r="G31" i="8"/>
  <c r="G13" i="8"/>
  <c r="G189" i="8"/>
  <c r="G88" i="8"/>
  <c r="G202" i="8"/>
  <c r="G121" i="8"/>
  <c r="G93" i="8"/>
  <c r="G78" i="8"/>
  <c r="G141" i="8"/>
  <c r="G116" i="8"/>
  <c r="G69" i="8"/>
  <c r="G48" i="8"/>
  <c r="G21" i="8"/>
  <c r="G298" i="8"/>
  <c r="G131" i="8"/>
  <c r="E207" i="8"/>
  <c r="G213" i="8"/>
  <c r="G183" i="8"/>
  <c r="G184" i="8"/>
  <c r="E120" i="8"/>
  <c r="E87" i="8"/>
  <c r="G83" i="8"/>
  <c r="G130" i="8"/>
  <c r="G135" i="8"/>
  <c r="D234" i="8"/>
  <c r="D233" i="8" s="1"/>
  <c r="D64" i="8"/>
  <c r="E65" i="8"/>
  <c r="D140" i="8"/>
  <c r="E311" i="8"/>
  <c r="E255" i="8"/>
  <c r="E169" i="8"/>
  <c r="E115" i="8"/>
  <c r="E105" i="8"/>
  <c r="E20" i="8"/>
  <c r="E92" i="8"/>
  <c r="E276" i="8"/>
  <c r="E53" i="8"/>
  <c r="E45" i="8"/>
  <c r="E30" i="8"/>
  <c r="G45" i="8" l="1"/>
  <c r="G276" i="8"/>
  <c r="G20" i="8"/>
  <c r="G115" i="8"/>
  <c r="G120" i="8"/>
  <c r="G207" i="8"/>
  <c r="G30" i="8"/>
  <c r="G53" i="8"/>
  <c r="G92" i="8"/>
  <c r="G105" i="8"/>
  <c r="G169" i="8"/>
  <c r="G311" i="8"/>
  <c r="G87" i="8"/>
  <c r="G65" i="8"/>
  <c r="E240" i="8"/>
  <c r="G255" i="8"/>
  <c r="E234" i="8"/>
  <c r="D12" i="8"/>
  <c r="D323" i="8" s="1"/>
  <c r="E140" i="8"/>
  <c r="E86" i="8"/>
  <c r="E310" i="8"/>
  <c r="G86" i="8" l="1"/>
  <c r="G310" i="8"/>
  <c r="G140" i="8"/>
  <c r="G234" i="8"/>
  <c r="G240" i="8"/>
  <c r="E233" i="8"/>
  <c r="E64" i="8"/>
  <c r="G233" i="8" l="1"/>
  <c r="G64" i="8"/>
  <c r="E12" i="8"/>
  <c r="G12" i="8" l="1"/>
  <c r="F12" i="8"/>
  <c r="E323" i="8"/>
  <c r="G323" i="8" l="1"/>
</calcChain>
</file>

<file path=xl/sharedStrings.xml><?xml version="1.0" encoding="utf-8"?>
<sst xmlns="http://schemas.openxmlformats.org/spreadsheetml/2006/main" count="957" uniqueCount="551">
  <si>
    <t>Наименование</t>
  </si>
  <si>
    <t>Код бюджетной классификации Российской Федерации</t>
  </si>
  <si>
    <t xml:space="preserve">главного админи-стратора </t>
  </si>
  <si>
    <t>доходов   и  источников финансирования дефицита бюджета города</t>
  </si>
  <si>
    <t>НАЛОГОВЫЕ И НЕНАЛОГОВЫЕ ДОХОДЫ</t>
  </si>
  <si>
    <t>000</t>
  </si>
  <si>
    <t>1 00 00000 00 0000 000</t>
  </si>
  <si>
    <t>НАЛОГИ НА ПРИБЫЛЬ, ДОХОДЫ</t>
  </si>
  <si>
    <t>1 01 00000 00 0000 000</t>
  </si>
  <si>
    <t>Налог на доходы физических лиц</t>
  </si>
  <si>
    <t>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</si>
  <si>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</si>
  <si>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</t>
  </si>
  <si>
    <t>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</si>
  <si>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</si>
  <si>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1 01 02020 01 0000 110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</si>
  <si>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</si>
  <si>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1 01 02030 01 0000 110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</si>
  <si>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</si>
  <si>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1 01 02040 01 0000 110</t>
  </si>
  <si>
    <t>НАЛОГИ НА ТОВАРЫ (РАБОТЫ, УСЛУГИ), РЕАЛИЗУЕМЫЕ НА ТЕРРИТОРИИ РОССИЙСКОЙ ФЕДЕРАЦИИ</t>
  </si>
  <si>
    <t>1 03 00000 00 0000 000</t>
  </si>
  <si>
    <t>Акцизы по подакцизным товарам (продукции), производимым на территории Российской Федерации</t>
  </si>
  <si>
    <t>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</si>
  <si>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</si>
  <si>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</si>
  <si>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</si>
  <si>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</si>
  <si>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</si>
  <si>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</si>
  <si>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</si>
  <si>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</t>
  </si>
  <si>
    <t xml:space="preserve">                                                                            1 03 02241 01 0000 110
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</si>
  <si>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</si>
  <si>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</si>
  <si>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</si>
  <si>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</si>
  <si>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</si>
  <si>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</si>
  <si>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</si>
  <si>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 xml:space="preserve">1 05 00000 00 0000 000 </t>
  </si>
  <si>
    <t>Налог, взимаемый в связи с применением упрощенной системы налогообложения</t>
  </si>
  <si>
    <t>1 05 01000 00 0000 110</t>
  </si>
  <si>
    <t>Налог, взимаемый с налогоплательщиков, выбравших в качестве объекта налогообложения доходы</t>
  </si>
  <si>
    <t>1 05 01010 01 0000 110</t>
  </si>
  <si>
    <t>1 05 01011 01 0000 110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</si>
  <si>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</si>
  <si>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</si>
  <si>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</si>
  <si>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1 05 01021 01 0000 110</t>
  </si>
  <si>
    <t>Единый налог на вмененный доход для отдельных видов деятельности</t>
  </si>
  <si>
    <t>1 05 02000 02 0000 110</t>
  </si>
  <si>
    <t>1 05 02010 02 0000 110</t>
  </si>
  <si>
    <t>Единый сельскохозяйственный налог</t>
  </si>
  <si>
    <t>1 05 03000 01 0000 110</t>
  </si>
  <si>
    <t>1 05 03010 01 0000 110</t>
  </si>
  <si>
    <t>Налог, взимаемый в связи с применением патентной системы налогообложения</t>
  </si>
  <si>
    <t>1 05 04000 02 0000 110</t>
  </si>
  <si>
    <t>Налог, взимаемый в связи с применением патентной системы налогообложения, зачисляемый в бюджеты городских округов</t>
  </si>
  <si>
    <t>1 05 04010 02 0000 110</t>
  </si>
  <si>
    <t>НАЛОГИ НА ИМУЩЕСТВО</t>
  </si>
  <si>
    <t>1 06 00000 00 0000 000</t>
  </si>
  <si>
    <t>Налог на имущество физических лиц</t>
  </si>
  <si>
    <t>1 06 01000 00 0000 110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</si>
  <si>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</si>
  <si>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1 06 01020 04 0000 110</t>
  </si>
  <si>
    <t>Земельный налог</t>
  </si>
  <si>
    <t>1 06 06000 00 0000 110</t>
  </si>
  <si>
    <t>Земельный налог с организаций</t>
  </si>
  <si>
    <t>1 06 06030 00 0000 110</t>
  </si>
  <si>
    <t>Земельный налог с организаций, обладающих земельным участком, расположенным в границах городских округов</t>
  </si>
  <si>
    <t>1 06 06032 04 0000 110</t>
  </si>
  <si>
    <t>Земельный налог с физических лиц</t>
  </si>
  <si>
    <t>1 06 06040 00 0000 110</t>
  </si>
  <si>
    <t>Земельный налог с физических лиц, обладающих земельным участком, расположенным в границах городских округов</t>
  </si>
  <si>
    <t>1 06 06042 04 0000 110</t>
  </si>
  <si>
    <t>ГОСУДАРСТВЕННАЯ ПОШЛИНА</t>
  </si>
  <si>
    <t>1 08 00000 00 0000 000</t>
  </si>
  <si>
    <t>Государственная пошлина по делам, рассматриваемым в судах общей юрисдикции, мировыми судьями</t>
  </si>
  <si>
    <t>1 08 03000 01 0000 110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</si>
  <si>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</si>
  <si>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1 08 03010 01 0000 110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</si>
  <si>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</si>
  <si>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1 08 07000 01 0000 110</t>
  </si>
  <si>
    <t>Государственная пошлина за выдачу разрешения на установку рекламной конструкции</t>
  </si>
  <si>
    <t>904</t>
  </si>
  <si>
    <t>1 08 07150 01 0000 110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</si>
  <si>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</si>
  <si>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1 08 07170 01 0000 110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</si>
  <si>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</si>
  <si>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909</t>
  </si>
  <si>
    <t>1 08 07173 01 0000 110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</si>
  <si>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</si>
  <si>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</si>
  <si>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</si>
  <si>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</si>
  <si>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</si>
  <si>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1 11 05010 00 0000 120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</si>
  <si>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</si>
  <si>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1 11 05012 04 0000 120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</si>
  <si>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</si>
  <si>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1 11 05020 00 0000 120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</si>
  <si>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</si>
  <si>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1 11 05024 04 0000 120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</si>
  <si>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</si>
  <si>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1 11 05070 00 0000 120</t>
  </si>
  <si>
    <t>Доходы от сдачи в аренду имущества, составляющего казну городских округов (за исключением земельных участков)</t>
  </si>
  <si>
    <t>1 11 05074 04 0000 120</t>
  </si>
  <si>
    <t>Платежи от государственных и муниципальных унитарных предприятий</t>
  </si>
  <si>
    <t>1 11 07000 00 0000 120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</si>
  <si>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</si>
  <si>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1 11 07010 00 0000 120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</si>
  <si>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</si>
  <si>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1 11 07014 04 0000 120 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</si>
  <si>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</si>
  <si>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</si>
  <si>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</si>
  <si>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1 11 09040 00 0000 120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</si>
  <si>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</si>
  <si>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</si>
  <si>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 помещением по договорам социального найма)</t>
  </si>
  <si>
    <t>1 11 09044 04 0064 120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</si>
  <si>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 помещением по договорам социального найма) (сумма платежа)</t>
  </si>
  <si>
    <t>1 11 09044 04 1064 120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</si>
  <si>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 помещением по договорам социального найма) (пени и проценты)</t>
  </si>
  <si>
    <t>1 11 09 044 04 2064 120</t>
  </si>
  <si>
    <t>ПЛАТЕЖИ ПРИ ПОЛЬЗОВАНИИ ПРИРОДНЫМИ РЕСУРСАМИ</t>
  </si>
  <si>
    <t>1 12 00000 00 0000 000</t>
  </si>
  <si>
    <t>Плата за негативное воздействие на окружающую среду</t>
  </si>
  <si>
    <t>1 12 01000 01 0000 120</t>
  </si>
  <si>
    <t>Плата за выбросы загрязняющих веществ в атмосферный воздух стационарными объектами</t>
  </si>
  <si>
    <t>048</t>
  </si>
  <si>
    <t>1 12 01010 01 0000 120</t>
  </si>
  <si>
    <t>Плата за сбросы загрязняющих веществ в водные объекты</t>
  </si>
  <si>
    <t>1 12 01030 01 0000 120</t>
  </si>
  <si>
    <t>Плата за размещение отходов производства и потребления</t>
  </si>
  <si>
    <t>1 12 01040 01 0000 120</t>
  </si>
  <si>
    <t>Плата за размещение отходов производства</t>
  </si>
  <si>
    <t>1 12 01041 01 0000 120</t>
  </si>
  <si>
    <t>Плата за размещение твердых коммунальных отходов</t>
  </si>
  <si>
    <t xml:space="preserve"> 1 12 01042 01 0000 120</t>
  </si>
  <si>
    <t>Плата за использование лесов</t>
  </si>
  <si>
    <t>1 12 04000 00 0000 120</t>
  </si>
  <si>
    <t>Плата за использование лесов, расположенных на землях иных категорий, находящихся в собственности городских округов</t>
  </si>
  <si>
    <t>1 12 04040 04 0000 120</t>
  </si>
  <si>
    <t>Плата за использование лесов, расположенных на землях иных категорий, находящихся в собственности городских округов, в части арендной платы (сумма платежа)</t>
  </si>
  <si>
    <t>1 12 04042 04 1000 120</t>
  </si>
  <si>
    <t>ДОХОДЫ ОТ ОКАЗАНИЯ ПЛАТНЫХ УСЛУГ И КОМПЕНСАЦИИ ЗАТРАТ ГОСУДАРСТВА</t>
  </si>
  <si>
    <t>1 13 00000 00 0000 000</t>
  </si>
  <si>
    <t>Доходы от оказания платных услуг (работ)</t>
  </si>
  <si>
    <t>1 13 01000 00 0000 130</t>
  </si>
  <si>
    <t>Прочие доходы от оказания платных услуг (работ)</t>
  </si>
  <si>
    <t>1 13 01990 00 0000 130</t>
  </si>
  <si>
    <t>Прочие доходы от оказания платных услуг (работ) получателями средств бюджетов городских округов</t>
  </si>
  <si>
    <t>1 13 01994 04 0000 130</t>
  </si>
  <si>
    <t>Прочие доходы от оказания платных услуг (работ) получателями средств бюджетов городских округов (плата за предоставление сведений в градостроительной деятельности Департамента недвижимости Администрации города Усть-Илимска)</t>
  </si>
  <si>
    <t>1 13 01994 04 0025 130</t>
  </si>
  <si>
    <t>Доходы от компенсации затрат государства</t>
  </si>
  <si>
    <t>1 13 02000 00 0000 130</t>
  </si>
  <si>
    <t>Прочие доходы от компенсации затрат государства</t>
  </si>
  <si>
    <t>1 13 02990 00 0000 130</t>
  </si>
  <si>
    <t>Прочие доходы от компенсации затрат бюджетов городских округов</t>
  </si>
  <si>
    <t>1 13 02994 04 0000 130</t>
  </si>
  <si>
    <t>Прочие доходы от компенсации затрат бюджетов городских округов (возмещение восстановительной стоимости за снос зеленых насаждений)</t>
  </si>
  <si>
    <t>1 13 02994 04 0007 130</t>
  </si>
  <si>
    <t>Прочие доходы от  компенсации затрат бюджетов городских округов (возмещение за подвоз питьевой воды)</t>
  </si>
  <si>
    <t>1 13 02994 04 0026 130</t>
  </si>
  <si>
    <t>ДОХОДЫ ОТ ПРОДАЖИ МАТЕРИАЛЬНЫХ И НЕМАТЕРИАЛЬНЫХ АКТИВОВ</t>
  </si>
  <si>
    <t>1 14 00000 00 0000 000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</si>
  <si>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</si>
  <si>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1 14 02000 00 0000 000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</si>
  <si>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</si>
  <si>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1 14 02040 04 0000 410</t>
  </si>
  <si>
    <t>Доходы от продажи земельных участков, находящихся в государственной и муниципальной собственности</t>
  </si>
  <si>
    <t>1 14 06000 00 0000 430</t>
  </si>
  <si>
    <t>Доходы от продажи земельных участков, государственная собственность на которые не разграничена</t>
  </si>
  <si>
    <t>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</si>
  <si>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</si>
  <si>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1 14 06012 04 0000 430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</si>
  <si>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</si>
  <si>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1 14 06020 00 0000 430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</si>
  <si>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</si>
  <si>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1 14 06024 04 0000 430</t>
  </si>
  <si>
    <t>ШТРАФЫ, САНКЦИИ, ВОЗМЕЩЕНИЕ УЩЕРБА</t>
  </si>
  <si>
    <t xml:space="preserve">1 16 00000 00 0000 000 </t>
  </si>
  <si>
    <t>Административные штрафы, установленные Кодексом Российской Федерации об административных правонарушениях</t>
  </si>
  <si>
    <t>1 16 01000 01 0000 140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</si>
  <si>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</si>
  <si>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</si>
  <si>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</si>
  <si>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806</t>
  </si>
  <si>
    <t>1 16 01053 01 0000 140</t>
  </si>
  <si>
    <t>837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</si>
  <si>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</si>
  <si>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</si>
  <si>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</si>
  <si>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</si>
  <si>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</si>
  <si>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</si>
  <si>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</si>
  <si>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1 16 01073 01 0000 140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</si>
  <si>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</si>
  <si>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</si>
  <si>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</si>
  <si>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1 16 01083 01 0000 140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</si>
  <si>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</si>
  <si>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</si>
  <si>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</si>
  <si>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1 16 01143 01 0000 140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</si>
  <si>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</si>
  <si>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</si>
  <si>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</si>
  <si>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1 16 01153 01 0000 140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</si>
  <si>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</si>
  <si>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</si>
  <si>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</si>
  <si>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1 16 01173 01 0000 140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</si>
  <si>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</si>
  <si>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</si>
  <si>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</si>
  <si>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</si>
  <si>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</si>
  <si>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</si>
  <si>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</si>
  <si>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</si>
  <si>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</si>
  <si>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1 16 02000 02 0000 140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</si>
  <si>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</si>
  <si>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907</t>
  </si>
  <si>
    <t>1 16 02020 02 0036 140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</si>
  <si>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</si>
  <si>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</si>
  <si>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1 16 07010 00 0000 140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</si>
  <si>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</si>
  <si>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1 16 07010 04 0000 140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</si>
  <si>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</si>
  <si>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1 16 07090 00 0000 140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</si>
  <si>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(штрафы за пользование денежными средствами)</t>
  </si>
  <si>
    <t>1 16 07090 04 0035 140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</si>
  <si>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(неосновательное обогащение)</t>
  </si>
  <si>
    <t>1 16 07090 04 0038 140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</si>
  <si>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</si>
  <si>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1 16 07090 04 0000 140</t>
  </si>
  <si>
    <t>Платежи в целях возмещения причиненного ущерба (убытков)</t>
  </si>
  <si>
    <t xml:space="preserve"> 1 16 10000 00 0000 140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</si>
  <si>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</si>
  <si>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</si>
  <si>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</si>
  <si>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1 16 10123 01 0000 140</t>
  </si>
  <si>
    <t>1 16 10123 01 0041 140</t>
  </si>
  <si>
    <t>188</t>
  </si>
  <si>
    <t>1 16 10129 01 0000 140</t>
  </si>
  <si>
    <t>Платежи, уплачиваемые в целях возмещения вреда</t>
  </si>
  <si>
    <t>1 16 11000 01 0000 140</t>
  </si>
  <si>
    <t>Платежи, уплачиваемые в целях возмещения вреда, причиняемого автомобильным дорогам</t>
  </si>
  <si>
    <t>1 16 11060 01 0000 140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</si>
  <si>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</si>
  <si>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1 16 11064 01 0000 140</t>
  </si>
  <si>
    <t>ПРОЧИЕ НЕНАЛОГОВЫЕ ДОХОДЫ</t>
  </si>
  <si>
    <t>1 17 00000 00 0000 000</t>
  </si>
  <si>
    <t>Прочие неналоговые доходы</t>
  </si>
  <si>
    <t>1 17 05000 00 0000 180</t>
  </si>
  <si>
    <t>Прочие неналоговые доходы бюджетов городских округов</t>
  </si>
  <si>
    <t>1 17 05040 04 0000 180</t>
  </si>
  <si>
    <t>Прочие неналоговые доходы бюджетов городских округов (проценты за рассрочку приобретаемого арендуемого имущества)</t>
  </si>
  <si>
    <t>1 17 05040 04 0008 180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</si>
  <si>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</si>
  <si>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</si>
  <si>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</si>
  <si>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</si>
  <si>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>Дотации бюджетам бюджетной системы Российской Федерации</t>
  </si>
  <si>
    <t>2 02 10000 00 0000 150</t>
  </si>
  <si>
    <t>Дотации на выравнивание бюджетной обеспеченности</t>
  </si>
  <si>
    <t>2 02 15001 00 0000 150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</si>
  <si>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</si>
  <si>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905</t>
  </si>
  <si>
    <t>2 02 15001 04 0000 150</t>
  </si>
  <si>
    <t>Субсидии бюджетам бюджетной системы Российской Федерации (межбюджетные субсидии)</t>
  </si>
  <si>
    <t>2 02 20000 00 0000 150</t>
  </si>
  <si>
    <t>2 02 25304 00 0000 150</t>
  </si>
  <si>
    <t>903</t>
  </si>
  <si>
    <t>2 02 25304 04 0000 150</t>
  </si>
  <si>
    <t>Субсидии бюджетам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</si>
  <si>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2 02 25466 00 0000 150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</si>
  <si>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</si>
  <si>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902</t>
  </si>
  <si>
    <t>2 02 25466 04 0000 150</t>
  </si>
  <si>
    <t>2 02 25555 00 0000 150</t>
  </si>
  <si>
    <t>2 02 25555 04 0000 150</t>
  </si>
  <si>
    <t>Прочие субсидии</t>
  </si>
  <si>
    <t>2 02 29999 00 0000 150</t>
  </si>
  <si>
    <t>Прочие субсидии бюджетам городских округов</t>
  </si>
  <si>
    <t>2 02 29999 04 0000 150</t>
  </si>
  <si>
    <t>Прочие субсидии бюджетам городских округов (субсидии местным бюджетам для организации отдыха детей в каникулярное время на оплату стоимости набора продуктов питания в лагерях с дневным пребыванием детей, организованных органами местного самоуправления муниципальных образований Иркутской области)</t>
  </si>
  <si>
    <t>Прочие субсидии бюджетам городских округов (субсидии местным бюджетам на осуществление мероприятий по капитальному ремонту объектов муниципальной собственности в сфере физической культуры и спорта)</t>
  </si>
  <si>
    <t>906</t>
  </si>
  <si>
    <t>Прочие субсидии бюджетам городских округов (субсидии местным бюджетам на создание мест (площадок) накопления  твердых коммунальных отходов)</t>
  </si>
  <si>
    <t>Субвенции бюджетам бюджетной системы Российской Федерации</t>
  </si>
  <si>
    <t>2 02 30000 00 0000 150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</si>
  <si>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</si>
  <si>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2 02 30022 00 0000 150</t>
  </si>
  <si>
    <t>2 02 30022 04 0000 150</t>
  </si>
  <si>
    <t>Субвенции местным бюджетам на выполнение передаваемых полномочий субъектов Российской Федерации</t>
  </si>
  <si>
    <t>2 02 30024 00 0000 150</t>
  </si>
  <si>
    <t>Субвенции бюджетам городских округов на выполнение передаваемых полномочий субъектов Российской Федерации</t>
  </si>
  <si>
    <t>2 02 30024 04 0000 150</t>
  </si>
  <si>
    <t>Осуществление отдельных областных государственных полномочий по предоставлению мер социальной поддержки многодетным и малоимущим семьям</t>
  </si>
  <si>
    <t>Осуществление областных государственных полномочий по обеспечению бесплатным питанием обучающихся, пребывающих на полном государствененном обеспечении в организациях социального обслуживания, находящихся в ведении Иркутской области, посещающих муниципальные общеобразовательные организации</t>
  </si>
  <si>
    <t>Осуществление областных государственных полномочий по обеспечению бесплатным двухразовым питанием детей-инвалидов</t>
  </si>
  <si>
    <t>Осуществление отдельных областных государственных полномочий в области регулирования тарифов в области обращения с твердыми коммунальными отходами</t>
  </si>
  <si>
    <t>Осуществление отдельных областных государственных полномочий в сфере водоснабжения и водоотведения</t>
  </si>
  <si>
    <t>Осуществление областного государственного полномочия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</si>
  <si>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Осуществление областных государственных полномочий по определению персонального состава и обеспечению деятельности административных комиссий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</si>
  <si>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</si>
  <si>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2 02 35120 00 0000 150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</si>
  <si>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</si>
  <si>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2 02 35120 04 0000 150</t>
  </si>
  <si>
    <t>Прочие субвенции</t>
  </si>
  <si>
    <t>2 02 39999 00 0000 150</t>
  </si>
  <si>
    <t>Прочие субвенции бюджетам городских округов</t>
  </si>
  <si>
    <t>2 02 39999 04 0000 150</t>
  </si>
  <si>
    <t>2 02 39999 04 0041 150</t>
  </si>
  <si>
    <t>ИТОГО ДОХОДОВ</t>
  </si>
  <si>
    <t>Прочие субсидии бюджетам городских округов (субсидии местным бюджетам на выплату денежного содержания с начислениями на него главам, муниципальным служащим органов местного самоуправления муниципальных районов (городских округов) Иркутской области, а также заработной платы с начислениями на нее техническому и вспомогательному персоналу органов местного самоуправления муниципальных районов (городских округов) Иркутской области, работникам учреждений, находящихся в ведении органов местного самоуправления муниципальных районов (городских округов) Иркутской области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</si>
  <si>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</si>
  <si>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</si>
  <si>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1 11 09080 00 0000 120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</si>
  <si>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</si>
  <si>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</si>
  <si>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1 11 09080 04 1030 120</t>
  </si>
  <si>
    <t>1 11 09080 04 1031 120</t>
  </si>
  <si>
    <t>1 11 09080 04 0030 120</t>
  </si>
  <si>
    <t>1 11 09080 04 0031 120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</si>
  <si>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(установка и эксплуатация рекламной конструкции, а также средства от продажи права на установку и эксплуатацию рекламной конструкции) (сумма платежа)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</si>
  <si>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за размещение нестационарных торговых объектов) (сумма платежа)</t>
  </si>
  <si>
    <t>1 11 09080 04 0032 120</t>
  </si>
  <si>
    <t>1 11 09080 04 1032 120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</si>
  <si>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за размещение объектов) (сумма платежа)</t>
  </si>
  <si>
    <t>1 11 09080 04 2130 120</t>
  </si>
  <si>
    <t>1 16 07 010 04 0000 140</t>
  </si>
  <si>
    <t>1 17 01040 04 0000 180</t>
  </si>
  <si>
    <t>Иные межбюджетные трансферты</t>
  </si>
  <si>
    <t>2 02 40000 00 0000 150</t>
  </si>
  <si>
    <t>2 02 45303 00 0000 150</t>
  </si>
  <si>
    <t>2 02 45303 04 0000 150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</si>
  <si>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</si>
  <si>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</si>
  <si>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</si>
  <si>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2 18 00000 00 0000 150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</si>
  <si>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</si>
  <si>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2 18 00000 04 0000 150</t>
  </si>
  <si>
    <t>Доходы бюджетов городских округов от возврата организациями остатков субсидий прошлых лет</t>
  </si>
  <si>
    <t xml:space="preserve"> 2 18 04000 04 0000 150 </t>
  </si>
  <si>
    <t>Доходы бюджетов городских округов от возврата иными организациями остатков субсидий прошлых лет</t>
  </si>
  <si>
    <t>2 18 04030 04 0000 150</t>
  </si>
  <si>
    <t>Возврат остатков субсидий, субвенций и иных межбюджетных трансфертов, имеющих целевое назначение, прошлых лет</t>
  </si>
  <si>
    <t>2 19 00000 00 0000 000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</si>
  <si>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</si>
  <si>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2 19 00000 04 0000 150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</si>
  <si>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</si>
  <si>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2 19 60010 04 0000 150</t>
  </si>
  <si>
    <t>2 02 25497 04 0000 150</t>
  </si>
  <si>
    <t>Субсидии бюджетам городских округов на реализацию мероприятий по обеспечению жильем молодых семей</t>
  </si>
  <si>
    <t>ЗАДОЛЖЕННОСТЬ И ПЕРЕРАСЧЕТЫ ПО ОТМЕНЕННЫМ НАЛОГАМ, СБОРАМ И ИНЫМ ОБЯЗАТЕЛЬНЫМ ПЛАТЕЖАМ</t>
  </si>
  <si>
    <t>1 09 00000 00 0000 000</t>
  </si>
  <si>
    <t>Прочие налоги и сборы  (по отмененным  налогам и сборам субъектов Российской Федерации)</t>
  </si>
  <si>
    <t>1 09 06000 02 0000 110</t>
  </si>
  <si>
    <t>Налог с продаж</t>
  </si>
  <si>
    <t>1 09 06010 02 0000 110</t>
  </si>
  <si>
    <t>Невыясненные поступления</t>
  </si>
  <si>
    <t>Невыясненные поступления, зачисляемые в бюджеты городских округов</t>
  </si>
  <si>
    <t>1 17 01000 00 0000 180</t>
  </si>
  <si>
    <t>2 02 25497 00 0000 150</t>
  </si>
  <si>
    <t>Субсидии бюджетам на реализацию мероприятий по обеспечению жильем молодых семей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</si>
  <si>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за размещение нестационарных торговых объектов) (пени по соответствующему платежу)</t>
  </si>
  <si>
    <t>1 11 09080 04 2131 120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</si>
  <si>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(установка и эксплуатация рекламной конструкции, а также средства от продажи права на установку и эксплуатацию рекламной конструкции) (пени по соответствующему платежу)</t>
  </si>
  <si>
    <t>1 11 09080 04 2132 120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</si>
  <si>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за размещение объектов) (пени по соответствующему платежу)</t>
  </si>
  <si>
    <t>908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</si>
  <si>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</si>
  <si>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</si>
  <si>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1 05 01050 01 0000 100</t>
  </si>
  <si>
    <t>Единый налог на вмененный доход для отдельных видов деятельности (за налоговые периоды, истекшие до 1 января 2011 года)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</si>
  <si>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</si>
  <si>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1 16 10030 04 0000 140</t>
  </si>
  <si>
    <t>Субвенции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</si>
  <si>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Прочие субсидии бюджетам городских округов (субсидии местным бюджетам на осуществление мероприятий по капитальному ремонту образовательных организаций)</t>
  </si>
  <si>
    <t>Прочие субсидии бюджетам городских округов (субсидии местным бюджетам на приобретение спортивного оборудования и инвентаря для оснащения муниципальных организаций, осуществляющих деятельность в сфере физической культуры и спорта)</t>
  </si>
  <si>
    <t>Прочие межбюджетные трансферты, передаваемые бюджетам</t>
  </si>
  <si>
    <t>Прочие межбюджетные трансферты на реализацию мероприятий, связанных с достижением наилучших результатов по увеличению налоговых и неналоговых доходов местных бюджетов, а также с проведением преобразования муниципальных образований Иркутской области в форме объединения</t>
  </si>
  <si>
    <t>2 02 49999 00 0000 150</t>
  </si>
  <si>
    <t>2 02 49999 04 0000 150</t>
  </si>
  <si>
    <t>Прочие безвозмездные поступления в бюджеты городских округов</t>
  </si>
  <si>
    <t>2 07 04050 04 0000 150</t>
  </si>
  <si>
    <t>Прочие безвозмездные поступления</t>
  </si>
  <si>
    <t>2 07 00000 00 0000 000</t>
  </si>
  <si>
    <t>2 07 04000 04 0000 150</t>
  </si>
  <si>
    <t>Прочие субсидии бюджетам городских округов (субсидии местным бюджетам на осуществление дорожной деятельности в отношении автомобильных дорог местного значения)</t>
  </si>
  <si>
    <t>1 11 09080 04 3030 120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</si>
  <si>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</si>
  <si>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</si>
  <si>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 xml:space="preserve"> 1 16 01163 01 0000 140</t>
  </si>
  <si>
    <t xml:space="preserve"> 1 16 01160 01 0000 140</t>
  </si>
  <si>
    <t>Платежи в целях возмещения убытков, причиненных уклонением от заключения муниципального контракта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</si>
  <si>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</si>
  <si>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1 16 10061 04 0000 140</t>
  </si>
  <si>
    <t xml:space="preserve">План </t>
  </si>
  <si>
    <t>% исполнения</t>
  </si>
  <si>
    <t>Исполнение</t>
  </si>
  <si>
    <t>рублей</t>
  </si>
  <si>
    <t>Приложение № 1</t>
  </si>
  <si>
    <t>УТВЕРЖДЕН</t>
  </si>
  <si>
    <t>города Усть-Илимска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</si>
  <si>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</si>
  <si>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</si>
  <si>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реализацию программ формирования современной городской среды</t>
  </si>
  <si>
    <t>Субсидии бюджетам городских округов на реализацию программ формирования современной городской среды</t>
  </si>
  <si>
    <t>Прочие субсидии бюджетам городских округов (субсидии местным бюджетам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в Иркутской области)</t>
  </si>
  <si>
    <t>Прочие субсидии бюджетам городских округов (субсидии местным бюджетам на обеспечение бесплатным питьевым молоком обучающихся 1 - 4 классов муниципальных общеобразовательных организаций в Иркутской области)</t>
  </si>
  <si>
    <t>Прочие субсидии бюджетам городских округов (субсидии местным бюджетам на реализацию мероприятий перечня проектов народных инициатив)</t>
  </si>
  <si>
    <t>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</si>
  <si>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Осуществление областных государственных полномочий по определению персонального состава и обеспечению деятельности районных (городских), районных в городах комиссий по делам несовершеннолетних и защите их прав</t>
  </si>
  <si>
    <t>Осуществление отдельных областных государственных полномочий в сфере труда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</si>
  <si>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</t>
  </si>
  <si>
    <t>1 05 02020 02 0000 110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</si>
  <si>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за размещение нестационарных торговых объектов) (суммы денежных взысканий (штрафов) по соответствующему платежу согласно законодательству Российской Федерации)</t>
  </si>
  <si>
    <t>1 16 10060 00 0000 140</t>
  </si>
  <si>
    <t>2 02 25519 00 0000 150</t>
  </si>
  <si>
    <t>2 02 25519 04 0000 150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</si>
  <si>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</si>
  <si>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 1 16 10032 04 0000 140</t>
  </si>
  <si>
    <t>Субсидии бюджетам на поддержку отрасли культуры</t>
  </si>
  <si>
    <t>Субсидии бюджетам городских округов на поддержку отрасли культуры</t>
  </si>
  <si>
    <t>Прочие субсидии бюджетам городских округов (субсидии местным бюджетам на осуществление мероприятий по капитальному ремонту объектов муниципальной собственности в сфере культуры)</t>
  </si>
  <si>
    <t>Прочие субсидии бюджетам городских округов (субсидии на оснащение инженерно-техническими средствами зданий и территорий муниципальных образовательных организаций в целях обеспечения антитеррористической безопасности в Иркутской области)</t>
  </si>
  <si>
    <t>Межбюджетные трансферты, передаваемые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</si>
  <si>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</si>
  <si>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2 02 45424 00 0000 150</t>
  </si>
  <si>
    <t>2 02 45424 04 0000 150</t>
  </si>
  <si>
    <t>1 01 02080 01 0000 110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</si>
  <si>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</si>
  <si>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Осуществление отдельных областных государственных полномочий по организации мероприятий при осуществлении деятельности по обращению с собаками и кошками без владельцев в границах населенных пунктов Иркутской области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</si>
  <si>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</si>
  <si>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</si>
  <si>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1 08 07150 01 1000 110</t>
  </si>
  <si>
    <t>Государственная пошлина за выдачу разрешения на установку рекламной конструкции (сумма платежа)</t>
  </si>
  <si>
    <t>1 11 05012 04 1000 120</t>
  </si>
  <si>
    <t>1 11 05024 04 1000 120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</si>
  <si>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 (сумма платежа)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</si>
  <si>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(сумма платежа)</t>
  </si>
  <si>
    <t>1 11 09080 04 0000 120</t>
  </si>
  <si>
    <t xml:space="preserve">                                                               1 03 02251 01 0000 110
</t>
  </si>
  <si>
    <t xml:space="preserve">                                                              1 03 02261 01 0000 110
</t>
  </si>
  <si>
    <t>1 11 09080 04 3032 120</t>
  </si>
  <si>
    <t>Прочие субсидии бюджетам городских округов (субсидии местным бюджетам на приобретение средств обучения и воспитания, необходимых для оснащения учебных кабинетов муниципальных общеобразовательных организаций в Иркутской области)</t>
  </si>
  <si>
    <t>Прочие субсидии бюджетам городских округов (субсидии местным бюджетам на реализацию мероприятий по приобретению учебников и учебных пособий, а также учебно-методических материалов, необходимых для реализации образовательных программ начального общего, основного общего, среднего общего образования муниципальными общеобразовательными организациями в Иркутской области)</t>
  </si>
  <si>
    <t>Прочие субсидии бюджетам городских округов (субсидии местным бюджетам на проведение капитальных ремонтов спортивных площадок (стадионов) муниципальных общеобразовательных организаций в Иркутской области)</t>
  </si>
  <si>
    <t>Прочие субсидии бюджетам городских округов (субсидии местным бюджетам на переселение граждан из аварийного жилищного фонда Иркутской области, расселяемого с финансовой поддержкой государственной корпорации - Фонда содействия реформированию жилищно-коммунального хозяйства, осуществляемых за счет средств областного бюджета)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</si>
  <si>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</si>
  <si>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2 02 20299 00 0000 150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</si>
  <si>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</si>
  <si>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2 02 20299 04 0000 150</t>
  </si>
  <si>
    <t>1 16 10032 04 0000 140</t>
  </si>
  <si>
    <t>809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</si>
  <si>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</si>
  <si>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1 05 01012 01 0000 110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</si>
  <si>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</si>
  <si>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</si>
  <si>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</si>
  <si>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находящихся в государственной или муниципальной собственности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</si>
  <si>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 после разграничения государственной собственности на землю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</si>
  <si>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находящихся в собственности городских округов и не предоставленных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</si>
  <si>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>1 11 05400 00 0000 120</t>
  </si>
  <si>
    <t>1 11 05420 04 0000 120</t>
  </si>
  <si>
    <t>1 14 02043 04 2100 410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</si>
  <si>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имуществу(пени по соответствующему платежу)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</si>
  <si>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</si>
  <si>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 xml:space="preserve"> 1 16 10031 04 0000 140</t>
  </si>
  <si>
    <t>1 16 10031 04 0000 140</t>
  </si>
  <si>
    <t>2 02 15002 00 0000 150</t>
  </si>
  <si>
    <t>2 02 15002 04 0000 150</t>
  </si>
  <si>
    <t>Дотации бюджетам на поддержку мер по обеспечению сбалансированности бюджетов</t>
  </si>
  <si>
    <t>Дотации бюджетам городских округов на поддержку мер по обеспечению сбалансированности бюджетов</t>
  </si>
  <si>
    <t>Субсидии бюджетам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</si>
  <si>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Субсидии бюджетам городских округов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</si>
  <si>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 xml:space="preserve"> 2 02 25081 00 0000 150</t>
  </si>
  <si>
    <t xml:space="preserve"> 2 02 25081 04 0000 150</t>
  </si>
  <si>
    <t xml:space="preserve"> 1 11 05300 00 0000 120</t>
  </si>
  <si>
    <t xml:space="preserve">  1 1105320 00 0000 120</t>
  </si>
  <si>
    <t xml:space="preserve"> 1 11 05324 04 0000 120</t>
  </si>
  <si>
    <t xml:space="preserve"> 1 11 05420 00 0000 120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</si>
  <si>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за размещение объектов) (суммы денежных взысканий (штрафов) по соответствующему платежу согласно законодательству Российской Федерации)</t>
  </si>
  <si>
    <t>1 14 02043 04 1000 410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</si>
  <si>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 (сумма платежа)</t>
  </si>
  <si>
    <t>1 16 07000 00 0000 140</t>
  </si>
  <si>
    <t>Прочие субсидии бюджетам городских округов (субсидии местным бюджетам в целях софинансирования расходных обязательств муниципальных образований Иркутской области на приобретение средств обучения и воспитания (мебели для занятий в учебных классах), необходимых для оснащения муниципальных общеобразовательных организаций в Иркутской области)</t>
  </si>
  <si>
    <t xml:space="preserve">Отчет об исполнении бюджета города по доходам за 2022 год                          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</si>
  <si>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субъекта Российской Федерации - города федерального значения</t>
  </si>
  <si>
    <t>1 16 11050 01 0000 140</t>
  </si>
  <si>
    <t>141</t>
  </si>
  <si>
    <t>Инициативные платежи, зачисляемые в бюджеты городских округов</t>
  </si>
  <si>
    <t>Инициативные платежи, зачисляемые в бюджеты городских округов (Ремонт участка автодороги от т. 83 по ул. Декабристов до контррезервуаров и участка автодороги на ул. Декабристов)</t>
  </si>
  <si>
    <t>Инициативные платежи, зачисляемые в бюджеты городских округов (Организация детской площадки «Лесная»)</t>
  </si>
  <si>
    <t>Инициативные платежи, зачисляемые в бюджеты городских округов (Коворкинг-центр в Муниципальном автономном общеобразовательном учреждении «Экспериментальный лицей «Научно-образовательный комплекс»)</t>
  </si>
  <si>
    <t>Инициативные платежи, зачисляемые в бюджеты городских округов (Обустройство пешеходного перехода через автодорогу по ул. Интернационалистов в районе зданий № 8 и № 9 с частичным ямочным ремонтом автодорожного полотна по ул. Интернационалистов на участке между ул. Энтузиастов и ул. Молодежная)</t>
  </si>
  <si>
    <t>Инициативные платежи, зачисляемые в бюджеты городских округов (Устройство уличного освещения по ул. Декабристов)</t>
  </si>
  <si>
    <t>Инициативные платежи, зачисляемые в бюджеты городских округов (Благоустройство территории, прилегающей к зданию Муниципального бюджетного дошкольного образовательного учреждения «Детский сад № 7 «Незабудка»)</t>
  </si>
  <si>
    <t>Инициативные платежи, зачисляемые в бюджеты городских округов (Ремонт помещений бассейна Муниципального бюджетного дошкольного образовательного учреждения «Детский сад № 8 «Белочка»)</t>
  </si>
  <si>
    <t>Инициативные платежи, зачисляемые в бюджеты городских округов (Устройство пешеходных дорожек к Областному государственному автономному учреждению здравоохранения «Усть-Илимская городская поликлиника № 1», расположенному по адресу ул. Чайковского, 7)</t>
  </si>
  <si>
    <t>Инициативные платежи, зачисляемые в бюджеты городских округов (Установка спортивной площадки в микрорайоне Тушама на ул. Нагорная, 1)</t>
  </si>
  <si>
    <t>Инициативные платежи, зачисляемые в бюджеты городских округов (Организация материально-технического обеспечения Муниципального автономного учреждения «Дирекция спортивных сооружений города Усть-Илимска» в целях развития адаптивного спорта в городе Усть-Илимске)</t>
  </si>
  <si>
    <t>Инициативные платежи, зачисляемые в бюджеты городских округов (Организация материально-технического обеспечения Муниципального автономного учреждения «Дирекция спортивных сооружений города Усть-Илимска» в целях развития военно-патриотического воспитания в городе Усть-Илимске)</t>
  </si>
  <si>
    <t>Инициативные платежи, зачисляемые в бюджеты городских округов (Организация материально-технического обеспечения Муниципального автономного учреждения «Дирекция спортивных сооружений города Усть-Илимска» в целях создания профессиональной медиашколы для молодежи, студии подкастов)</t>
  </si>
  <si>
    <t>Инициативные платежи, зачисляемые в бюджеты городских округов (Создание спортивной площадки для лиц с ограниченными возможностями здоровья)</t>
  </si>
  <si>
    <t>Инициативные платежи, зачисляемые в бюджеты городских округов (Создание спортивной площадки для занятий воркаутом на территории муниципального образования город Усть-Илимск)</t>
  </si>
  <si>
    <t>Инициативные платежи, зачисляемые в бюджеты городских округов (Создание спортивной площадки для занятий гимнастикой на территории муниципального образования город Усть-Илимск)</t>
  </si>
  <si>
    <t>Инициативные платежи</t>
  </si>
  <si>
    <t>1 17 15000 00 0000 150</t>
  </si>
  <si>
    <t>1 17 15020 04 0000 150</t>
  </si>
  <si>
    <t>1 17 15 020 04 0010 150</t>
  </si>
  <si>
    <t xml:space="preserve"> 1 17 15 020 04 0020 150</t>
  </si>
  <si>
    <t>1 17 15 020 04 0030 150</t>
  </si>
  <si>
    <t>1 17 15 020 04 0040 150</t>
  </si>
  <si>
    <t>1 17 15 020 04 0050 150</t>
  </si>
  <si>
    <t>1 17 15 020 04 0060 150</t>
  </si>
  <si>
    <t>1 17 15 020 04 0070 150</t>
  </si>
  <si>
    <t>1 17 15 020 04 0080 150</t>
  </si>
  <si>
    <t xml:space="preserve"> 1 17 15 020 04 0090 150</t>
  </si>
  <si>
    <t>1 17 15 020 04 0100 150</t>
  </si>
  <si>
    <t xml:space="preserve"> 1 17 15 020 04 0110 150</t>
  </si>
  <si>
    <t>1 17 15 020 04 0120 150</t>
  </si>
  <si>
    <t>1 17 15 020 04 0130 150</t>
  </si>
  <si>
    <t>1 17 15 020 04 0140 150</t>
  </si>
  <si>
    <t>1 17 15 020 04 0150 150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</si>
  <si>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 и которые расположены в границах городских округов и не предоставленных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</si>
  <si>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>1 11 05410 04 0000 120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</si>
  <si>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</t>
  </si>
  <si>
    <t>1 11 05410 00 0000 120</t>
  </si>
  <si>
    <t>Прочие субсидии бюджетам городских округов (субсидии местным бюджетам на мероприятия по улучшению жилищных условий молодых семей)</t>
  </si>
  <si>
    <t>Прочие субсидии бюджетам городских округов (субсидии местным бюджетам на реализацию программ по работе с детьми и молодежью)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</si>
  <si>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</si>
  <si>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2 02 45179 04 0000 150</t>
  </si>
  <si>
    <t>2 02 45179 00 0000 150</t>
  </si>
  <si>
    <t>Свыше 200%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</si>
  <si>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</si>
  <si>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+, - исполнение</t>
  </si>
  <si>
    <t>решением Городской Думы</t>
  </si>
  <si>
    <t>Председатель Городской Думы</t>
  </si>
  <si>
    <t>от  21.04.2023г. № 48/367</t>
  </si>
  <si>
    <t xml:space="preserve">А.П. Чихирьков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</si>
</sst>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#,##0_р_."/>
    <numFmt numFmtId="166" formatCode="000"/>
    <numFmt numFmtId="167" formatCode="#,##0.0"/>
    <numFmt numFmtId="168" formatCode="?"/>
    <numFmt numFmtId="169" formatCode="#,##0.00;[Red]\-#,##0.00;0.0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B0F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2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6" fillId="0" borderId="0"/>
    <xf numFmtId="0" fontId="7" fillId="0" borderId="0"/>
    <xf numFmtId="0" fontId="7" fillId="0" borderId="0"/>
    <xf numFmtId="0" fontId="8" fillId="0" borderId="2">
      <alignment horizontal="left" wrapText="1" indent="2"/>
    </xf>
    <xf numFmtId="49" fontId="8" fillId="0" borderId="3">
      <alignment horizontal="center"/>
    </xf>
    <xf numFmtId="0" fontId="6" fillId="0" borderId="0"/>
    <xf numFmtId="0" fontId="7" fillId="0" borderId="0"/>
    <xf numFmtId="0" fontId="7" fillId="0" borderId="0"/>
    <xf numFmtId="0" fontId="1" fillId="0" borderId="0"/>
    <xf numFmtId="0" fontId="8" fillId="0" borderId="4">
      <alignment horizontal="left" wrapText="1" indent="2"/>
    </xf>
    <xf numFmtId="49" fontId="8" fillId="0" borderId="5">
      <alignment horizontal="center" shrinkToFit="1"/>
    </xf>
    <xf numFmtId="0" fontId="7" fillId="0" borderId="0"/>
    <xf numFmtId="0" fontId="8" fillId="0" borderId="2">
      <alignment horizontal="left" wrapText="1" indent="2"/>
    </xf>
    <xf numFmtId="49" fontId="8" fillId="0" borderId="3">
      <alignment horizontal="center"/>
    </xf>
    <xf numFmtId="0" fontId="7" fillId="0" borderId="0"/>
    <xf numFmtId="0" fontId="8" fillId="0" borderId="4">
      <alignment horizontal="left" wrapText="1" indent="2"/>
    </xf>
    <xf numFmtId="49" fontId="8" fillId="0" borderId="5">
      <alignment horizontal="center" shrinkToFit="1"/>
    </xf>
    <xf numFmtId="0" fontId="15" fillId="0" borderId="0"/>
    <xf numFmtId="0" fontId="7" fillId="0" borderId="0"/>
  </cellStyleXfs>
  <cellXfs count="92">
    <xf numFmtId="0" fontId="0" fillId="0" borderId="0" xfId="0"/>
    <xf numFmtId="0" fontId="4" fillId="2" borderId="0" xfId="0" applyFont="1" applyFill="1"/>
    <xf numFmtId="0" fontId="10" fillId="2" borderId="0" xfId="0" applyFont="1" applyFill="1"/>
    <xf numFmtId="0" fontId="3" fillId="2" borderId="0" xfId="0" applyNumberFormat="1" applyFont="1" applyFill="1" applyAlignment="1">
      <alignment vertical="center" wrapText="1"/>
    </xf>
    <xf numFmtId="0" fontId="3" fillId="2" borderId="0" xfId="0" applyFont="1" applyFill="1" applyAlignment="1">
      <alignment horizontal="center" vertical="center"/>
    </xf>
    <xf numFmtId="4" fontId="3" fillId="2" borderId="0" xfId="0" applyNumberFormat="1" applyFont="1" applyFill="1" applyAlignment="1">
      <alignment horizontal="right"/>
    </xf>
    <xf numFmtId="0" fontId="3" fillId="2" borderId="0" xfId="0" applyFont="1" applyFill="1"/>
    <xf numFmtId="3" fontId="3" fillId="2" borderId="1" xfId="3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0" fontId="13" fillId="2" borderId="0" xfId="0" applyFont="1" applyFill="1"/>
    <xf numFmtId="0" fontId="3" fillId="2" borderId="0" xfId="0" applyFont="1" applyFill="1" applyAlignment="1">
      <alignment horizontal="left" vertical="center" indent="3"/>
    </xf>
    <xf numFmtId="0" fontId="9" fillId="2" borderId="0" xfId="0" applyFont="1" applyFill="1" applyBorder="1"/>
    <xf numFmtId="0" fontId="3" fillId="2" borderId="0" xfId="0" applyFont="1" applyFill="1" applyBorder="1"/>
    <xf numFmtId="0" fontId="4" fillId="2" borderId="0" xfId="0" applyFont="1" applyFill="1" applyBorder="1"/>
    <xf numFmtId="0" fontId="4" fillId="2" borderId="0" xfId="0" applyFont="1" applyFill="1" applyAlignment="1"/>
    <xf numFmtId="4" fontId="4" fillId="2" borderId="0" xfId="0" applyNumberFormat="1" applyFont="1" applyFill="1" applyAlignment="1"/>
    <xf numFmtId="0" fontId="11" fillId="2" borderId="0" xfId="4" applyFont="1" applyFill="1" applyProtection="1">
      <protection hidden="1"/>
    </xf>
    <xf numFmtId="0" fontId="5" fillId="2" borderId="0" xfId="0" applyFont="1" applyFill="1"/>
    <xf numFmtId="0" fontId="3" fillId="2" borderId="0" xfId="0" applyFont="1" applyFill="1" applyBorder="1" applyAlignment="1">
      <alignment horizontal="center" vertical="center" wrapText="1"/>
    </xf>
    <xf numFmtId="167" fontId="3" fillId="2" borderId="0" xfId="1" applyNumberFormat="1" applyFont="1" applyFill="1" applyBorder="1" applyAlignment="1">
      <alignment horizontal="center" vertical="center" wrapText="1"/>
    </xf>
    <xf numFmtId="4" fontId="3" fillId="2" borderId="0" xfId="0" applyNumberFormat="1" applyFont="1" applyFill="1" applyAlignment="1">
      <alignment horizontal="right" vertical="center"/>
    </xf>
    <xf numFmtId="0" fontId="3" fillId="2" borderId="0" xfId="20" applyNumberFormat="1" applyFont="1" applyFill="1" applyAlignment="1" applyProtection="1">
      <alignment horizontal="left" vertical="center"/>
      <protection hidden="1"/>
    </xf>
    <xf numFmtId="0" fontId="3" fillId="2" borderId="0" xfId="21" applyNumberFormat="1" applyFont="1" applyFill="1" applyBorder="1" applyAlignment="1" applyProtection="1">
      <alignment horizontal="left" vertical="center" wrapText="1"/>
      <protection hidden="1"/>
    </xf>
    <xf numFmtId="0" fontId="3" fillId="2" borderId="0" xfId="1" applyNumberFormat="1" applyFont="1" applyFill="1" applyAlignment="1">
      <alignment horizontal="left" vertical="center"/>
    </xf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center" vertical="center" wrapText="1"/>
    </xf>
    <xf numFmtId="0" fontId="3" fillId="2" borderId="1" xfId="3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" fontId="3" fillId="2" borderId="0" xfId="0" applyNumberFormat="1" applyFont="1" applyFill="1"/>
    <xf numFmtId="0" fontId="3" fillId="2" borderId="1" xfId="3" applyNumberFormat="1" applyFont="1" applyFill="1" applyBorder="1" applyAlignment="1">
      <alignment horizontal="left" vertical="center" wrapText="1"/>
    </xf>
    <xf numFmtId="49" fontId="12" fillId="2" borderId="1" xfId="3" applyNumberFormat="1" applyFont="1" applyFill="1" applyBorder="1" applyAlignment="1">
      <alignment horizontal="center" vertical="center"/>
    </xf>
    <xf numFmtId="165" fontId="12" fillId="2" borderId="1" xfId="3" applyNumberFormat="1" applyFont="1" applyFill="1" applyBorder="1" applyAlignment="1">
      <alignment horizontal="center" vertical="center"/>
    </xf>
    <xf numFmtId="4" fontId="12" fillId="2" borderId="1" xfId="1" applyNumberFormat="1" applyFont="1" applyFill="1" applyBorder="1" applyAlignment="1">
      <alignment horizontal="center" vertical="center" wrapText="1"/>
    </xf>
    <xf numFmtId="167" fontId="12" fillId="2" borderId="1" xfId="1" applyNumberFormat="1" applyFont="1" applyFill="1" applyBorder="1" applyAlignment="1">
      <alignment horizontal="center" vertical="center" wrapText="1"/>
    </xf>
    <xf numFmtId="0" fontId="12" fillId="2" borderId="1" xfId="3" applyFont="1" applyFill="1" applyBorder="1" applyAlignment="1">
      <alignment horizontal="center" vertical="center"/>
    </xf>
    <xf numFmtId="49" fontId="12" fillId="2" borderId="1" xfId="0" applyNumberFormat="1" applyFont="1" applyFill="1" applyBorder="1" applyAlignment="1">
      <alignment horizontal="left" vertical="center" wrapText="1"/>
    </xf>
    <xf numFmtId="49" fontId="12" fillId="2" borderId="1" xfId="3" applyNumberFormat="1" applyFont="1" applyFill="1" applyBorder="1" applyAlignment="1" applyProtection="1">
      <alignment horizontal="center" vertical="center"/>
      <protection locked="0"/>
    </xf>
    <xf numFmtId="0" fontId="3" fillId="2" borderId="1" xfId="3" applyNumberFormat="1" applyFont="1" applyFill="1" applyBorder="1" applyAlignment="1" applyProtection="1">
      <alignment horizontal="left" vertical="center" wrapText="1"/>
      <protection locked="0"/>
    </xf>
    <xf numFmtId="0" fontId="3" fillId="2" borderId="1" xfId="0" applyFont="1" applyFill="1" applyBorder="1" applyAlignment="1">
      <alignment horizontal="left" vertical="center" wrapText="1"/>
    </xf>
    <xf numFmtId="1" fontId="12" fillId="2" borderId="1" xfId="3" applyNumberFormat="1" applyFont="1" applyFill="1" applyBorder="1" applyAlignment="1" applyProtection="1">
      <alignment horizontal="center" vertical="center" wrapText="1"/>
      <protection locked="0"/>
    </xf>
    <xf numFmtId="49" fontId="12" fillId="2" borderId="1" xfId="3" applyNumberFormat="1" applyFont="1" applyFill="1" applyBorder="1" applyAlignment="1" applyProtection="1">
      <alignment horizontal="center" vertical="center" wrapText="1"/>
      <protection locked="0"/>
    </xf>
    <xf numFmtId="4" fontId="12" fillId="2" borderId="1" xfId="0" applyNumberFormat="1" applyFont="1" applyFill="1" applyBorder="1" applyAlignment="1">
      <alignment horizontal="center" vertical="center" wrapText="1"/>
    </xf>
    <xf numFmtId="0" fontId="12" fillId="2" borderId="1" xfId="3" applyFont="1" applyFill="1" applyBorder="1" applyAlignment="1">
      <alignment horizontal="center" vertical="center" wrapText="1"/>
    </xf>
    <xf numFmtId="3" fontId="12" fillId="2" borderId="1" xfId="3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0" fontId="14" fillId="2" borderId="1" xfId="6" applyNumberFormat="1" applyFont="1" applyFill="1" applyBorder="1" applyAlignment="1" applyProtection="1">
      <alignment horizontal="left" vertical="center" wrapText="1"/>
    </xf>
    <xf numFmtId="49" fontId="12" fillId="2" borderId="1" xfId="7" applyNumberFormat="1" applyFont="1" applyFill="1" applyBorder="1" applyAlignment="1" applyProtection="1">
      <alignment horizontal="center" vertical="center"/>
    </xf>
    <xf numFmtId="0" fontId="14" fillId="2" borderId="1" xfId="6" applyNumberFormat="1" applyFont="1" applyFill="1" applyBorder="1" applyAlignment="1" applyProtection="1">
      <alignment wrapText="1"/>
    </xf>
    <xf numFmtId="0" fontId="3" fillId="2" borderId="1" xfId="4" applyNumberFormat="1" applyFont="1" applyFill="1" applyBorder="1" applyAlignment="1" applyProtection="1">
      <alignment horizontal="left" vertical="center" wrapText="1"/>
      <protection hidden="1"/>
    </xf>
    <xf numFmtId="0" fontId="12" fillId="2" borderId="1" xfId="4" applyNumberFormat="1" applyFont="1" applyFill="1" applyBorder="1" applyAlignment="1" applyProtection="1">
      <alignment horizontal="left" vertical="center" wrapText="1"/>
      <protection hidden="1"/>
    </xf>
    <xf numFmtId="0" fontId="3" fillId="2" borderId="1" xfId="0" applyFont="1" applyFill="1" applyBorder="1" applyAlignment="1">
      <alignment vertical="center" wrapText="1"/>
    </xf>
    <xf numFmtId="4" fontId="12" fillId="2" borderId="1" xfId="2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left" vertical="center" wrapText="1"/>
    </xf>
    <xf numFmtId="49" fontId="12" fillId="2" borderId="1" xfId="5" applyNumberFormat="1" applyFont="1" applyFill="1" applyBorder="1" applyAlignment="1" applyProtection="1">
      <alignment horizontal="center" vertical="center"/>
      <protection hidden="1"/>
    </xf>
    <xf numFmtId="3" fontId="12" fillId="2" borderId="1" xfId="3" applyNumberFormat="1" applyFont="1" applyFill="1" applyBorder="1" applyAlignment="1" applyProtection="1">
      <alignment horizontal="center" vertical="center" wrapText="1"/>
    </xf>
    <xf numFmtId="49" fontId="12" fillId="2" borderId="1" xfId="3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3" fillId="2" borderId="1" xfId="6" applyNumberFormat="1" applyFont="1" applyFill="1" applyBorder="1" applyAlignment="1" applyProtection="1">
      <alignment horizontal="left" vertical="center" wrapText="1"/>
    </xf>
    <xf numFmtId="49" fontId="3" fillId="2" borderId="1" xfId="3" applyNumberFormat="1" applyFont="1" applyFill="1" applyBorder="1" applyAlignment="1">
      <alignment horizontal="center" vertical="center"/>
    </xf>
    <xf numFmtId="0" fontId="3" fillId="2" borderId="1" xfId="3" applyFont="1" applyFill="1" applyBorder="1" applyAlignment="1">
      <alignment horizontal="center" vertical="center"/>
    </xf>
    <xf numFmtId="4" fontId="3" fillId="2" borderId="1" xfId="1" applyNumberFormat="1" applyFont="1" applyFill="1" applyBorder="1" applyAlignment="1">
      <alignment horizontal="center" vertical="center" wrapText="1"/>
    </xf>
    <xf numFmtId="0" fontId="3" fillId="2" borderId="1" xfId="17" applyNumberFormat="1" applyFont="1" applyFill="1" applyBorder="1" applyAlignment="1" applyProtection="1">
      <alignment horizontal="left" vertical="center" wrapText="1"/>
      <protection hidden="1"/>
    </xf>
    <xf numFmtId="0" fontId="3" fillId="2" borderId="1" xfId="17" applyNumberFormat="1" applyFont="1" applyFill="1" applyBorder="1" applyAlignment="1" applyProtection="1">
      <alignment horizontal="center" vertical="center"/>
      <protection hidden="1"/>
    </xf>
    <xf numFmtId="169" fontId="3" fillId="2" borderId="1" xfId="17" applyNumberFormat="1" applyFont="1" applyFill="1" applyBorder="1" applyAlignment="1" applyProtection="1">
      <alignment horizontal="center" vertical="center"/>
      <protection hidden="1"/>
    </xf>
    <xf numFmtId="0" fontId="3" fillId="2" borderId="1" xfId="3" applyNumberFormat="1" applyFont="1" applyFill="1" applyBorder="1" applyAlignment="1">
      <alignment horizontal="left" vertical="center" wrapText="1" shrinkToFit="1"/>
    </xf>
    <xf numFmtId="49" fontId="3" fillId="2" borderId="1" xfId="0" applyNumberFormat="1" applyFont="1" applyFill="1" applyBorder="1" applyAlignment="1">
      <alignment horizontal="left" vertical="center" wrapText="1"/>
    </xf>
    <xf numFmtId="0" fontId="14" fillId="2" borderId="1" xfId="6" applyNumberFormat="1" applyFont="1" applyFill="1" applyBorder="1" applyAlignment="1" applyProtection="1">
      <alignment horizontal="left" wrapText="1"/>
    </xf>
    <xf numFmtId="49" fontId="3" fillId="2" borderId="1" xfId="3" applyNumberFormat="1" applyFont="1" applyFill="1" applyBorder="1" applyAlignment="1">
      <alignment horizontal="left" vertical="center" wrapText="1"/>
    </xf>
    <xf numFmtId="4" fontId="12" fillId="2" borderId="1" xfId="8" applyNumberFormat="1" applyFont="1" applyFill="1" applyBorder="1" applyAlignment="1">
      <alignment horizontal="center" vertical="center" wrapText="1"/>
    </xf>
    <xf numFmtId="4" fontId="12" fillId="2" borderId="1" xfId="0" applyNumberFormat="1" applyFont="1" applyFill="1" applyBorder="1" applyAlignment="1">
      <alignment horizontal="center" vertical="center"/>
    </xf>
    <xf numFmtId="0" fontId="3" fillId="2" borderId="1" xfId="8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left" vertical="center" wrapText="1"/>
    </xf>
    <xf numFmtId="166" fontId="3" fillId="2" borderId="1" xfId="9" applyNumberFormat="1" applyFont="1" applyFill="1" applyBorder="1" applyAlignment="1" applyProtection="1">
      <alignment horizontal="left" vertical="center" wrapText="1"/>
      <protection hidden="1"/>
    </xf>
    <xf numFmtId="4" fontId="12" fillId="2" borderId="1" xfId="11" applyNumberFormat="1" applyFont="1" applyFill="1" applyBorder="1" applyAlignment="1">
      <alignment horizontal="center" vertical="center" wrapText="1"/>
    </xf>
    <xf numFmtId="167" fontId="3" fillId="2" borderId="1" xfId="0" applyNumberFormat="1" applyFont="1" applyFill="1" applyBorder="1" applyAlignment="1">
      <alignment horizontal="left" vertical="center" wrapText="1"/>
    </xf>
    <xf numFmtId="168" fontId="3" fillId="2" borderId="1" xfId="0" applyNumberFormat="1" applyFont="1" applyFill="1" applyBorder="1" applyAlignment="1" applyProtection="1">
      <alignment horizontal="left" vertical="center" wrapText="1"/>
    </xf>
    <xf numFmtId="49" fontId="12" fillId="2" borderId="1" xfId="0" applyNumberFormat="1" applyFont="1" applyFill="1" applyBorder="1" applyAlignment="1">
      <alignment horizontal="center" vertical="center"/>
    </xf>
    <xf numFmtId="4" fontId="12" fillId="2" borderId="1" xfId="1" applyNumberFormat="1" applyFont="1" applyFill="1" applyBorder="1" applyAlignment="1">
      <alignment horizontal="center" vertical="center"/>
    </xf>
    <xf numFmtId="49" fontId="12" fillId="2" borderId="1" xfId="0" applyNumberFormat="1" applyFont="1" applyFill="1" applyBorder="1" applyAlignment="1">
      <alignment horizontal="center" vertical="center" wrapText="1"/>
    </xf>
    <xf numFmtId="0" fontId="3" fillId="2" borderId="1" xfId="15" applyNumberFormat="1" applyFont="1" applyFill="1" applyBorder="1" applyAlignment="1" applyProtection="1">
      <alignment horizontal="left" vertical="center" wrapText="1"/>
    </xf>
    <xf numFmtId="49" fontId="12" fillId="2" borderId="1" xfId="16" applyNumberFormat="1" applyFont="1" applyFill="1" applyBorder="1" applyAlignment="1" applyProtection="1">
      <alignment horizontal="center" vertical="center"/>
    </xf>
    <xf numFmtId="0" fontId="5" fillId="2" borderId="0" xfId="0" applyFont="1" applyFill="1" applyAlignment="1">
      <alignment horizontal="left" vertical="center"/>
    </xf>
    <xf numFmtId="0" fontId="3" fillId="2" borderId="0" xfId="20" applyNumberFormat="1" applyFont="1" applyFill="1" applyAlignment="1" applyProtection="1">
      <alignment horizontal="left" vertical="center"/>
      <protection hidden="1"/>
    </xf>
    <xf numFmtId="0" fontId="3" fillId="2" borderId="0" xfId="1" applyNumberFormat="1" applyFont="1" applyFill="1" applyAlignment="1">
      <alignment horizontal="left" vertical="center"/>
    </xf>
    <xf numFmtId="0" fontId="3" fillId="2" borderId="0" xfId="21" applyNumberFormat="1" applyFont="1" applyFill="1" applyBorder="1" applyAlignment="1" applyProtection="1">
      <alignment horizontal="left" vertical="center" wrapText="1"/>
      <protection hidden="1"/>
    </xf>
    <xf numFmtId="0" fontId="5" fillId="2" borderId="0" xfId="0" applyFont="1" applyFill="1" applyAlignment="1">
      <alignment horizontal="center" vertical="center" wrapText="1"/>
    </xf>
    <xf numFmtId="0" fontId="3" fillId="2" borderId="1" xfId="3" applyNumberFormat="1" applyFont="1" applyFill="1" applyBorder="1" applyAlignment="1">
      <alignment horizontal="center" vertical="center" wrapText="1"/>
    </xf>
    <xf numFmtId="1" fontId="3" fillId="2" borderId="1" xfId="3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right" wrapText="1"/>
    </xf>
    <xf numFmtId="0" fontId="5" fillId="2" borderId="0" xfId="0" applyFont="1" applyFill="1" applyBorder="1" applyAlignment="1">
      <alignment horizontal="right"/>
    </xf>
  </cellXfs>
  <cellStyles count="22">
    <cellStyle name="xl103" xfId="19"/>
    <cellStyle name="xl109" xfId="18"/>
    <cellStyle name="xl123" xfId="12"/>
    <cellStyle name="xl128" xfId="13"/>
    <cellStyle name="xl31" xfId="6"/>
    <cellStyle name="xl34" xfId="15"/>
    <cellStyle name="xl43" xfId="7"/>
    <cellStyle name="xl52" xfId="16"/>
    <cellStyle name="Обычный" xfId="0" builtinId="0"/>
    <cellStyle name="Обычный 2" xfId="4"/>
    <cellStyle name="Обычный 2 2" xfId="9"/>
    <cellStyle name="Обычный 2 3" xfId="10"/>
    <cellStyle name="Обычный 2 4" xfId="14"/>
    <cellStyle name="Обычный 3" xfId="17"/>
    <cellStyle name="Обычный 6" xfId="11"/>
    <cellStyle name="Обычный_tmp" xfId="21"/>
    <cellStyle name="Обычный_tmp_Бюджет_4" xfId="20"/>
    <cellStyle name="Обычный_доходы за январь " xfId="5"/>
    <cellStyle name="Обычный_Лист1" xfId="8"/>
    <cellStyle name="Процентный" xfId="2" builtinId="5"/>
    <cellStyle name="Стиль 1" xfId="3"/>
    <cellStyle name="Финансовый" xfId="1" builtinId="3"/>
  </cellStyles>
  <dxfs count="0"/>
  <tableStyles count="0" defaultTableStyle="TableStyleMedium9" defaultPivotStyle="PivotStyleLight16"/>
  <colors>
    <mruColors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7"/>
  <sheetViews>
    <sheetView tabSelected="1" view="pageBreakPreview" topLeftCell="A313" zoomScaleSheetLayoutView="100" workbookViewId="0">
      <selection activeCell="J318" sqref="J318"/>
    </sheetView>
  </sheetViews>
  <sheetFormatPr defaultColWidth="9.140625" defaultRowHeight="15" x14ac:dyDescent="0.25"/>
  <cols>
    <col min="1" max="1" width="55.7109375" style="1" customWidth="1"/>
    <col min="2" max="2" width="10.140625" style="1" customWidth="1"/>
    <col min="3" max="3" width="24.28515625" style="1" customWidth="1"/>
    <col min="4" max="4" width="15.140625" style="1" customWidth="1"/>
    <col min="5" max="6" width="15.42578125" style="1" customWidth="1"/>
    <col min="7" max="7" width="11.7109375" style="1" customWidth="1"/>
    <col min="8" max="8" width="10" style="1" hidden="1" customWidth="1"/>
    <col min="9" max="18" width="9.140625" style="1" customWidth="1"/>
    <col min="19" max="19" width="0.28515625" style="1" customWidth="1"/>
    <col min="20" max="20" width="0.140625" style="1" customWidth="1"/>
    <col min="21" max="16384" width="9.140625" style="1"/>
  </cols>
  <sheetData>
    <row r="1" spans="1:8" x14ac:dyDescent="0.25">
      <c r="E1" s="82" t="s">
        <v>411</v>
      </c>
      <c r="F1" s="82"/>
      <c r="G1" s="82"/>
      <c r="H1" s="21"/>
    </row>
    <row r="2" spans="1:8" x14ac:dyDescent="0.25">
      <c r="E2" s="82" t="s">
        <v>412</v>
      </c>
      <c r="F2" s="82"/>
      <c r="G2" s="82"/>
      <c r="H2" s="21"/>
    </row>
    <row r="3" spans="1:8" x14ac:dyDescent="0.25">
      <c r="E3" s="82" t="s">
        <v>547</v>
      </c>
      <c r="F3" s="82"/>
      <c r="G3" s="82"/>
      <c r="H3" s="21"/>
    </row>
    <row r="4" spans="1:8" x14ac:dyDescent="0.25">
      <c r="E4" s="83" t="s">
        <v>413</v>
      </c>
      <c r="F4" s="83"/>
      <c r="G4" s="83"/>
      <c r="H4" s="23"/>
    </row>
    <row r="5" spans="1:8" x14ac:dyDescent="0.25">
      <c r="E5" s="84" t="s">
        <v>549</v>
      </c>
      <c r="F5" s="84"/>
      <c r="G5" s="84"/>
      <c r="H5" s="22"/>
    </row>
    <row r="7" spans="1:8" s="2" customFormat="1" ht="18.75" customHeight="1" x14ac:dyDescent="0.25">
      <c r="A7" s="85" t="s">
        <v>497</v>
      </c>
      <c r="B7" s="85"/>
      <c r="C7" s="85"/>
      <c r="D7" s="85"/>
      <c r="E7" s="85"/>
      <c r="F7" s="85"/>
      <c r="G7" s="85"/>
      <c r="H7" s="25"/>
    </row>
    <row r="8" spans="1:8" s="6" customFormat="1" ht="16.149999999999999" customHeight="1" x14ac:dyDescent="0.2">
      <c r="A8" s="3"/>
      <c r="B8" s="4"/>
      <c r="C8" s="4"/>
      <c r="D8" s="28"/>
      <c r="E8" s="28"/>
      <c r="F8" s="28"/>
      <c r="G8" s="20" t="s">
        <v>410</v>
      </c>
      <c r="H8" s="5"/>
    </row>
    <row r="9" spans="1:8" s="6" customFormat="1" ht="28.15" customHeight="1" x14ac:dyDescent="0.2">
      <c r="A9" s="86" t="s">
        <v>0</v>
      </c>
      <c r="B9" s="87" t="s">
        <v>1</v>
      </c>
      <c r="C9" s="87"/>
      <c r="D9" s="88" t="s">
        <v>407</v>
      </c>
      <c r="E9" s="88" t="s">
        <v>409</v>
      </c>
      <c r="F9" s="89" t="s">
        <v>546</v>
      </c>
      <c r="G9" s="88" t="s">
        <v>408</v>
      </c>
      <c r="H9" s="18"/>
    </row>
    <row r="10" spans="1:8" s="6" customFormat="1" ht="39.6" customHeight="1" x14ac:dyDescent="0.2">
      <c r="A10" s="86"/>
      <c r="B10" s="7" t="s">
        <v>2</v>
      </c>
      <c r="C10" s="7" t="s">
        <v>3</v>
      </c>
      <c r="D10" s="88"/>
      <c r="E10" s="88"/>
      <c r="F10" s="89"/>
      <c r="G10" s="88"/>
      <c r="H10" s="18"/>
    </row>
    <row r="11" spans="1:8" s="6" customFormat="1" ht="10.9" customHeight="1" x14ac:dyDescent="0.2">
      <c r="A11" s="26">
        <v>1</v>
      </c>
      <c r="B11" s="7">
        <v>2</v>
      </c>
      <c r="C11" s="7">
        <v>3</v>
      </c>
      <c r="D11" s="27">
        <v>4</v>
      </c>
      <c r="E11" s="27">
        <v>5</v>
      </c>
      <c r="F11" s="27">
        <v>6</v>
      </c>
      <c r="G11" s="27">
        <v>7</v>
      </c>
      <c r="H11" s="18"/>
    </row>
    <row r="12" spans="1:8" s="6" customFormat="1" ht="12.75" x14ac:dyDescent="0.2">
      <c r="A12" s="29" t="s">
        <v>4</v>
      </c>
      <c r="B12" s="30" t="s">
        <v>5</v>
      </c>
      <c r="C12" s="31" t="s">
        <v>6</v>
      </c>
      <c r="D12" s="32">
        <f>+D13+D20+D30+D45+D53+D64+D105+D115+D130+D140+D207+D61</f>
        <v>1081774864</v>
      </c>
      <c r="E12" s="32">
        <f>+E13+E20+E30+E45+E53+E64+E105+E115+E130+E140+E207+E61</f>
        <v>1088528915.0500002</v>
      </c>
      <c r="F12" s="32">
        <f>+E12-D12</f>
        <v>6754051.0500001907</v>
      </c>
      <c r="G12" s="33">
        <f t="shared" ref="G12:G39" si="0">E12/D12*100</f>
        <v>100.62434904662383</v>
      </c>
      <c r="H12" s="19"/>
    </row>
    <row r="13" spans="1:8" x14ac:dyDescent="0.25">
      <c r="A13" s="29" t="s">
        <v>7</v>
      </c>
      <c r="B13" s="30" t="s">
        <v>5</v>
      </c>
      <c r="C13" s="34" t="s">
        <v>8</v>
      </c>
      <c r="D13" s="32">
        <f t="shared" ref="D13:E13" si="1">+D14</f>
        <v>649599000</v>
      </c>
      <c r="E13" s="32">
        <f t="shared" si="1"/>
        <v>655934876.74000001</v>
      </c>
      <c r="F13" s="32">
        <f t="shared" ref="F13:F76" si="2">+E13-D13</f>
        <v>6335876.7400000095</v>
      </c>
      <c r="G13" s="33">
        <f t="shared" si="0"/>
        <v>100.97535198483989</v>
      </c>
      <c r="H13" s="19"/>
    </row>
    <row r="14" spans="1:8" s="6" customFormat="1" ht="14.45" customHeight="1" x14ac:dyDescent="0.2">
      <c r="A14" s="29" t="s">
        <v>9</v>
      </c>
      <c r="B14" s="30" t="s">
        <v>5</v>
      </c>
      <c r="C14" s="34" t="s">
        <v>10</v>
      </c>
      <c r="D14" s="32">
        <f t="shared" ref="D14" si="3">+D15+D16+D18+D17+D19</f>
        <v>649599000</v>
      </c>
      <c r="E14" s="32">
        <f>+E15+E16+E18+E17+E19</f>
        <v>655934876.74000001</v>
      </c>
      <c r="F14" s="32">
        <f t="shared" si="2"/>
        <v>6335876.7400000095</v>
      </c>
      <c r="G14" s="33">
        <f t="shared" si="0"/>
        <v>100.97535198483989</v>
      </c>
      <c r="H14" s="19"/>
    </row>
    <row r="15" spans="1:8" s="6" customFormat="1" ht="69" customHeight="1" x14ac:dyDescent="0.2">
      <c r="A15" s="35" t="s">
        <v>11</v>
      </c>
      <c r="B15" s="36" t="s">
        <v>12</v>
      </c>
      <c r="C15" s="36" t="s">
        <v>13</v>
      </c>
      <c r="D15" s="32">
        <v>582730000</v>
      </c>
      <c r="E15" s="32">
        <v>589930067.90999997</v>
      </c>
      <c r="F15" s="32">
        <f t="shared" si="2"/>
        <v>7200067.9099999666</v>
      </c>
      <c r="G15" s="33">
        <f t="shared" si="0"/>
        <v>101.23557529387537</v>
      </c>
      <c r="H15" s="19"/>
    </row>
    <row r="16" spans="1:8" s="6" customFormat="1" ht="95.45" customHeight="1" x14ac:dyDescent="0.2">
      <c r="A16" s="35" t="s">
        <v>14</v>
      </c>
      <c r="B16" s="36" t="s">
        <v>12</v>
      </c>
      <c r="C16" s="36" t="s">
        <v>15</v>
      </c>
      <c r="D16" s="32">
        <v>1600000</v>
      </c>
      <c r="E16" s="32">
        <v>1365263.59</v>
      </c>
      <c r="F16" s="32">
        <f t="shared" si="2"/>
        <v>-234736.40999999992</v>
      </c>
      <c r="G16" s="33">
        <f t="shared" si="0"/>
        <v>85.328974375000016</v>
      </c>
      <c r="H16" s="19"/>
    </row>
    <row r="17" spans="1:8" s="6" customFormat="1" ht="44.45" customHeight="1" x14ac:dyDescent="0.2">
      <c r="A17" s="35" t="s">
        <v>16</v>
      </c>
      <c r="B17" s="36" t="s">
        <v>12</v>
      </c>
      <c r="C17" s="36" t="s">
        <v>17</v>
      </c>
      <c r="D17" s="32">
        <v>6300000</v>
      </c>
      <c r="E17" s="32">
        <v>5957374.3200000003</v>
      </c>
      <c r="F17" s="32">
        <f t="shared" si="2"/>
        <v>-342625.6799999997</v>
      </c>
      <c r="G17" s="33">
        <f t="shared" si="0"/>
        <v>94.561497142857149</v>
      </c>
      <c r="H17" s="19"/>
    </row>
    <row r="18" spans="1:8" s="6" customFormat="1" ht="81.599999999999994" customHeight="1" x14ac:dyDescent="0.2">
      <c r="A18" s="35" t="s">
        <v>18</v>
      </c>
      <c r="B18" s="36" t="s">
        <v>12</v>
      </c>
      <c r="C18" s="36" t="s">
        <v>19</v>
      </c>
      <c r="D18" s="32">
        <v>12000000</v>
      </c>
      <c r="E18" s="32">
        <v>12075425.029999999</v>
      </c>
      <c r="F18" s="32">
        <f t="shared" si="2"/>
        <v>75425.029999999329</v>
      </c>
      <c r="G18" s="33">
        <f t="shared" si="0"/>
        <v>100.62854191666666</v>
      </c>
      <c r="H18" s="19"/>
    </row>
    <row r="19" spans="1:8" s="6" customFormat="1" ht="82.9" customHeight="1" x14ac:dyDescent="0.2">
      <c r="A19" s="35" t="s">
        <v>380</v>
      </c>
      <c r="B19" s="36" t="s">
        <v>12</v>
      </c>
      <c r="C19" s="36" t="s">
        <v>440</v>
      </c>
      <c r="D19" s="32">
        <v>46969000</v>
      </c>
      <c r="E19" s="32">
        <v>46606745.890000001</v>
      </c>
      <c r="F19" s="32">
        <f t="shared" si="2"/>
        <v>-362254.1099999994</v>
      </c>
      <c r="G19" s="33">
        <f t="shared" si="0"/>
        <v>99.228737869658715</v>
      </c>
      <c r="H19" s="19"/>
    </row>
    <row r="20" spans="1:8" s="6" customFormat="1" ht="30.6" customHeight="1" x14ac:dyDescent="0.2">
      <c r="A20" s="37" t="s">
        <v>20</v>
      </c>
      <c r="B20" s="36" t="s">
        <v>5</v>
      </c>
      <c r="C20" s="36" t="s">
        <v>21</v>
      </c>
      <c r="D20" s="32">
        <f t="shared" ref="D20:E20" si="4">+D21</f>
        <v>11283410</v>
      </c>
      <c r="E20" s="32">
        <f t="shared" si="4"/>
        <v>11135595.58</v>
      </c>
      <c r="F20" s="32">
        <f t="shared" si="2"/>
        <v>-147814.41999999993</v>
      </c>
      <c r="G20" s="33">
        <f t="shared" si="0"/>
        <v>98.689984499366773</v>
      </c>
      <c r="H20" s="19"/>
    </row>
    <row r="21" spans="1:8" s="6" customFormat="1" ht="29.45" customHeight="1" x14ac:dyDescent="0.2">
      <c r="A21" s="38" t="s">
        <v>22</v>
      </c>
      <c r="B21" s="36" t="s">
        <v>5</v>
      </c>
      <c r="C21" s="36" t="s">
        <v>23</v>
      </c>
      <c r="D21" s="32">
        <f t="shared" ref="D21:E21" si="5">+D22+D24+D26+D28</f>
        <v>11283410</v>
      </c>
      <c r="E21" s="32">
        <f t="shared" si="5"/>
        <v>11135595.58</v>
      </c>
      <c r="F21" s="32">
        <f t="shared" si="2"/>
        <v>-147814.41999999993</v>
      </c>
      <c r="G21" s="33">
        <f t="shared" si="0"/>
        <v>98.689984499366773</v>
      </c>
      <c r="H21" s="19"/>
    </row>
    <row r="22" spans="1:8" s="6" customFormat="1" ht="56.45" customHeight="1" x14ac:dyDescent="0.2">
      <c r="A22" s="35" t="s">
        <v>24</v>
      </c>
      <c r="B22" s="36" t="s">
        <v>5</v>
      </c>
      <c r="C22" s="36" t="s">
        <v>25</v>
      </c>
      <c r="D22" s="32">
        <f t="shared" ref="D22:E22" si="6">+D23</f>
        <v>5606460</v>
      </c>
      <c r="E22" s="32">
        <f t="shared" si="6"/>
        <v>5582352.4500000002</v>
      </c>
      <c r="F22" s="32">
        <f t="shared" si="2"/>
        <v>-24107.549999999814</v>
      </c>
      <c r="G22" s="33">
        <f t="shared" si="0"/>
        <v>99.570004066737312</v>
      </c>
      <c r="H22" s="19"/>
    </row>
    <row r="23" spans="1:8" s="6" customFormat="1" ht="94.9" customHeight="1" x14ac:dyDescent="0.2">
      <c r="A23" s="35" t="s">
        <v>26</v>
      </c>
      <c r="B23" s="39">
        <v>100</v>
      </c>
      <c r="C23" s="40" t="s">
        <v>27</v>
      </c>
      <c r="D23" s="41">
        <v>5606460</v>
      </c>
      <c r="E23" s="41">
        <v>5582352.4500000002</v>
      </c>
      <c r="F23" s="32">
        <f t="shared" si="2"/>
        <v>-24107.549999999814</v>
      </c>
      <c r="G23" s="33">
        <f t="shared" si="0"/>
        <v>99.570004066737312</v>
      </c>
      <c r="H23" s="19"/>
    </row>
    <row r="24" spans="1:8" s="6" customFormat="1" ht="67.900000000000006" customHeight="1" x14ac:dyDescent="0.2">
      <c r="A24" s="35" t="s">
        <v>28</v>
      </c>
      <c r="B24" s="36" t="s">
        <v>5</v>
      </c>
      <c r="C24" s="36" t="s">
        <v>29</v>
      </c>
      <c r="D24" s="32">
        <f t="shared" ref="D24:E24" si="7">+D25</f>
        <v>30750</v>
      </c>
      <c r="E24" s="32">
        <f t="shared" si="7"/>
        <v>30153.360000000001</v>
      </c>
      <c r="F24" s="32">
        <f t="shared" si="2"/>
        <v>-596.63999999999942</v>
      </c>
      <c r="G24" s="33">
        <f t="shared" si="0"/>
        <v>98.059707317073176</v>
      </c>
      <c r="H24" s="19"/>
    </row>
    <row r="25" spans="1:8" s="6" customFormat="1" ht="107.45" customHeight="1" x14ac:dyDescent="0.2">
      <c r="A25" s="35" t="s">
        <v>30</v>
      </c>
      <c r="B25" s="36" t="s">
        <v>31</v>
      </c>
      <c r="C25" s="40" t="s">
        <v>32</v>
      </c>
      <c r="D25" s="41">
        <v>30750</v>
      </c>
      <c r="E25" s="41">
        <v>30153.360000000001</v>
      </c>
      <c r="F25" s="32">
        <f t="shared" si="2"/>
        <v>-596.63999999999942</v>
      </c>
      <c r="G25" s="33">
        <f t="shared" si="0"/>
        <v>98.059707317073176</v>
      </c>
      <c r="H25" s="19"/>
    </row>
    <row r="26" spans="1:8" s="6" customFormat="1" ht="55.9" customHeight="1" x14ac:dyDescent="0.2">
      <c r="A26" s="35" t="s">
        <v>33</v>
      </c>
      <c r="B26" s="36" t="s">
        <v>5</v>
      </c>
      <c r="C26" s="36" t="s">
        <v>34</v>
      </c>
      <c r="D26" s="32">
        <f t="shared" ref="D26:E26" si="8">+D27</f>
        <v>6317850</v>
      </c>
      <c r="E26" s="32">
        <f t="shared" si="8"/>
        <v>6163547.5499999998</v>
      </c>
      <c r="F26" s="32">
        <f t="shared" si="2"/>
        <v>-154302.45000000019</v>
      </c>
      <c r="G26" s="33">
        <f t="shared" si="0"/>
        <v>97.55767468363446</v>
      </c>
      <c r="H26" s="19"/>
    </row>
    <row r="27" spans="1:8" s="6" customFormat="1" ht="89.25" x14ac:dyDescent="0.2">
      <c r="A27" s="35" t="s">
        <v>35</v>
      </c>
      <c r="B27" s="36" t="s">
        <v>31</v>
      </c>
      <c r="C27" s="40" t="s">
        <v>452</v>
      </c>
      <c r="D27" s="41">
        <v>6317850</v>
      </c>
      <c r="E27" s="41">
        <v>6163547.5499999998</v>
      </c>
      <c r="F27" s="32">
        <f t="shared" si="2"/>
        <v>-154302.45000000019</v>
      </c>
      <c r="G27" s="33">
        <f t="shared" si="0"/>
        <v>97.55767468363446</v>
      </c>
      <c r="H27" s="19"/>
    </row>
    <row r="28" spans="1:8" s="6" customFormat="1" ht="57.75" customHeight="1" x14ac:dyDescent="0.2">
      <c r="A28" s="35" t="s">
        <v>36</v>
      </c>
      <c r="B28" s="36" t="s">
        <v>5</v>
      </c>
      <c r="C28" s="36" t="s">
        <v>37</v>
      </c>
      <c r="D28" s="32">
        <f t="shared" ref="D28:E28" si="9">+D29</f>
        <v>-671650</v>
      </c>
      <c r="E28" s="32">
        <f t="shared" si="9"/>
        <v>-640457.78</v>
      </c>
      <c r="F28" s="32">
        <f t="shared" si="2"/>
        <v>31192.219999999972</v>
      </c>
      <c r="G28" s="33">
        <f t="shared" si="0"/>
        <v>95.355881783667101</v>
      </c>
      <c r="H28" s="19"/>
    </row>
    <row r="29" spans="1:8" s="6" customFormat="1" ht="94.15" customHeight="1" x14ac:dyDescent="0.2">
      <c r="A29" s="35" t="s">
        <v>38</v>
      </c>
      <c r="B29" s="36" t="s">
        <v>31</v>
      </c>
      <c r="C29" s="40" t="s">
        <v>453</v>
      </c>
      <c r="D29" s="41">
        <v>-671650</v>
      </c>
      <c r="E29" s="41">
        <v>-640457.78</v>
      </c>
      <c r="F29" s="32">
        <f t="shared" si="2"/>
        <v>31192.219999999972</v>
      </c>
      <c r="G29" s="33">
        <f t="shared" si="0"/>
        <v>95.355881783667101</v>
      </c>
      <c r="H29" s="19"/>
    </row>
    <row r="30" spans="1:8" s="6" customFormat="1" ht="16.899999999999999" customHeight="1" x14ac:dyDescent="0.2">
      <c r="A30" s="29" t="s">
        <v>39</v>
      </c>
      <c r="B30" s="36" t="s">
        <v>5</v>
      </c>
      <c r="C30" s="34" t="s">
        <v>40</v>
      </c>
      <c r="D30" s="32">
        <f>+D38+D41+D43+D31</f>
        <v>168286474.29000002</v>
      </c>
      <c r="E30" s="32">
        <f>+E38+E41+E43+E31</f>
        <v>172111883.37000003</v>
      </c>
      <c r="F30" s="32">
        <f t="shared" si="2"/>
        <v>3825409.0800000131</v>
      </c>
      <c r="G30" s="33">
        <f t="shared" si="0"/>
        <v>102.27315302441234</v>
      </c>
      <c r="H30" s="19"/>
    </row>
    <row r="31" spans="1:8" s="6" customFormat="1" ht="25.5" x14ac:dyDescent="0.2">
      <c r="A31" s="35" t="s">
        <v>41</v>
      </c>
      <c r="B31" s="36" t="s">
        <v>5</v>
      </c>
      <c r="C31" s="42" t="s">
        <v>42</v>
      </c>
      <c r="D31" s="32">
        <f>+D32+D35+D37</f>
        <v>148839595.74000001</v>
      </c>
      <c r="E31" s="32">
        <f>+E32+E35+E37</f>
        <v>149274975.91000003</v>
      </c>
      <c r="F31" s="32">
        <f t="shared" si="2"/>
        <v>435380.17000001669</v>
      </c>
      <c r="G31" s="33">
        <f t="shared" si="0"/>
        <v>100.29251636154709</v>
      </c>
      <c r="H31" s="19"/>
    </row>
    <row r="32" spans="1:8" s="6" customFormat="1" ht="25.5" x14ac:dyDescent="0.2">
      <c r="A32" s="35" t="s">
        <v>43</v>
      </c>
      <c r="B32" s="36" t="s">
        <v>5</v>
      </c>
      <c r="C32" s="42" t="s">
        <v>44</v>
      </c>
      <c r="D32" s="32">
        <f>+D33+D34</f>
        <v>90699590.120000005</v>
      </c>
      <c r="E32" s="32">
        <f>+E33+E34</f>
        <v>90874994.99000001</v>
      </c>
      <c r="F32" s="32">
        <f t="shared" si="2"/>
        <v>175404.87000000477</v>
      </c>
      <c r="G32" s="33">
        <f t="shared" si="0"/>
        <v>100.19339102830335</v>
      </c>
      <c r="H32" s="19"/>
    </row>
    <row r="33" spans="1:8" s="6" customFormat="1" ht="26.45" customHeight="1" x14ac:dyDescent="0.2">
      <c r="A33" s="35" t="s">
        <v>43</v>
      </c>
      <c r="B33" s="36" t="s">
        <v>12</v>
      </c>
      <c r="C33" s="42" t="s">
        <v>45</v>
      </c>
      <c r="D33" s="32">
        <v>90692000</v>
      </c>
      <c r="E33" s="32">
        <v>90867404.870000005</v>
      </c>
      <c r="F33" s="32">
        <f t="shared" si="2"/>
        <v>175404.87000000477</v>
      </c>
      <c r="G33" s="33">
        <f t="shared" si="0"/>
        <v>100.19340721342567</v>
      </c>
      <c r="H33" s="19"/>
    </row>
    <row r="34" spans="1:8" s="6" customFormat="1" ht="41.25" customHeight="1" x14ac:dyDescent="0.2">
      <c r="A34" s="35" t="s">
        <v>465</v>
      </c>
      <c r="B34" s="36" t="s">
        <v>12</v>
      </c>
      <c r="C34" s="42" t="s">
        <v>466</v>
      </c>
      <c r="D34" s="32">
        <v>7590.12</v>
      </c>
      <c r="E34" s="32">
        <v>7590.12</v>
      </c>
      <c r="F34" s="32">
        <f t="shared" si="2"/>
        <v>0</v>
      </c>
      <c r="G34" s="33">
        <f t="shared" si="0"/>
        <v>100</v>
      </c>
      <c r="H34" s="19"/>
    </row>
    <row r="35" spans="1:8" s="6" customFormat="1" ht="40.9" customHeight="1" x14ac:dyDescent="0.2">
      <c r="A35" s="35" t="s">
        <v>46</v>
      </c>
      <c r="B35" s="36" t="s">
        <v>5</v>
      </c>
      <c r="C35" s="42" t="s">
        <v>47</v>
      </c>
      <c r="D35" s="32">
        <f>+D36</f>
        <v>58140000</v>
      </c>
      <c r="E35" s="32">
        <f>+E36</f>
        <v>58399975.299999997</v>
      </c>
      <c r="F35" s="32">
        <f t="shared" si="2"/>
        <v>259975.29999999702</v>
      </c>
      <c r="G35" s="33">
        <f t="shared" si="0"/>
        <v>100.44715393876848</v>
      </c>
      <c r="H35" s="19"/>
    </row>
    <row r="36" spans="1:8" s="6" customFormat="1" ht="57.6" customHeight="1" x14ac:dyDescent="0.2">
      <c r="A36" s="35" t="s">
        <v>48</v>
      </c>
      <c r="B36" s="36" t="s">
        <v>12</v>
      </c>
      <c r="C36" s="42" t="s">
        <v>49</v>
      </c>
      <c r="D36" s="32">
        <v>58140000</v>
      </c>
      <c r="E36" s="32">
        <v>58399975.299999997</v>
      </c>
      <c r="F36" s="32">
        <f t="shared" si="2"/>
        <v>259975.29999999702</v>
      </c>
      <c r="G36" s="33">
        <f t="shared" si="0"/>
        <v>100.44715393876848</v>
      </c>
      <c r="H36" s="19"/>
    </row>
    <row r="37" spans="1:8" s="6" customFormat="1" ht="35.25" customHeight="1" x14ac:dyDescent="0.2">
      <c r="A37" s="35" t="s">
        <v>381</v>
      </c>
      <c r="B37" s="36" t="s">
        <v>12</v>
      </c>
      <c r="C37" s="43" t="s">
        <v>382</v>
      </c>
      <c r="D37" s="32">
        <v>5.62</v>
      </c>
      <c r="E37" s="32">
        <v>5.62</v>
      </c>
      <c r="F37" s="32">
        <f t="shared" si="2"/>
        <v>0</v>
      </c>
      <c r="G37" s="33">
        <f t="shared" si="0"/>
        <v>100</v>
      </c>
      <c r="H37" s="19"/>
    </row>
    <row r="38" spans="1:8" s="6" customFormat="1" ht="29.45" customHeight="1" x14ac:dyDescent="0.2">
      <c r="A38" s="35" t="s">
        <v>50</v>
      </c>
      <c r="B38" s="36" t="s">
        <v>5</v>
      </c>
      <c r="C38" s="34" t="s">
        <v>51</v>
      </c>
      <c r="D38" s="32">
        <f>+D39+D40</f>
        <v>220378.55000000002</v>
      </c>
      <c r="E38" s="32">
        <f t="shared" ref="E38" si="10">+E39+E40</f>
        <v>232254.29</v>
      </c>
      <c r="F38" s="32">
        <f t="shared" si="2"/>
        <v>11875.739999999991</v>
      </c>
      <c r="G38" s="33">
        <f t="shared" si="0"/>
        <v>105.38879124125282</v>
      </c>
      <c r="H38" s="19"/>
    </row>
    <row r="39" spans="1:8" s="6" customFormat="1" ht="28.15" customHeight="1" x14ac:dyDescent="0.2">
      <c r="A39" s="35" t="s">
        <v>50</v>
      </c>
      <c r="B39" s="36" t="s">
        <v>12</v>
      </c>
      <c r="C39" s="34" t="s">
        <v>52</v>
      </c>
      <c r="D39" s="32">
        <v>220313.67</v>
      </c>
      <c r="E39" s="32">
        <v>229952.22</v>
      </c>
      <c r="F39" s="32">
        <f t="shared" si="2"/>
        <v>9638.5499999999884</v>
      </c>
      <c r="G39" s="33">
        <f t="shared" si="0"/>
        <v>104.37492144722566</v>
      </c>
      <c r="H39" s="19"/>
    </row>
    <row r="40" spans="1:8" s="6" customFormat="1" ht="42" customHeight="1" x14ac:dyDescent="0.2">
      <c r="A40" s="35" t="s">
        <v>383</v>
      </c>
      <c r="B40" s="36" t="s">
        <v>12</v>
      </c>
      <c r="C40" s="34" t="s">
        <v>425</v>
      </c>
      <c r="D40" s="32">
        <v>64.88</v>
      </c>
      <c r="E40" s="32">
        <v>2302.0700000000002</v>
      </c>
      <c r="F40" s="32">
        <f t="shared" si="2"/>
        <v>2237.19</v>
      </c>
      <c r="G40" s="33" t="s">
        <v>544</v>
      </c>
      <c r="H40" s="19"/>
    </row>
    <row r="41" spans="1:8" s="6" customFormat="1" ht="15.6" customHeight="1" x14ac:dyDescent="0.2">
      <c r="A41" s="35" t="s">
        <v>53</v>
      </c>
      <c r="B41" s="36" t="s">
        <v>5</v>
      </c>
      <c r="C41" s="44" t="s">
        <v>54</v>
      </c>
      <c r="D41" s="32">
        <f t="shared" ref="D41:E41" si="11">+D42</f>
        <v>26500</v>
      </c>
      <c r="E41" s="32">
        <f t="shared" si="11"/>
        <v>26347.39</v>
      </c>
      <c r="F41" s="32">
        <f t="shared" si="2"/>
        <v>-152.61000000000058</v>
      </c>
      <c r="G41" s="33">
        <f t="shared" ref="G41:G60" si="12">E41/D41*100</f>
        <v>99.424113207547165</v>
      </c>
      <c r="H41" s="19"/>
    </row>
    <row r="42" spans="1:8" s="6" customFormat="1" ht="15.6" customHeight="1" x14ac:dyDescent="0.2">
      <c r="A42" s="35" t="s">
        <v>53</v>
      </c>
      <c r="B42" s="36" t="s">
        <v>12</v>
      </c>
      <c r="C42" s="44" t="s">
        <v>55</v>
      </c>
      <c r="D42" s="32">
        <v>26500</v>
      </c>
      <c r="E42" s="32">
        <v>26347.39</v>
      </c>
      <c r="F42" s="32">
        <f t="shared" si="2"/>
        <v>-152.61000000000058</v>
      </c>
      <c r="G42" s="33">
        <f t="shared" si="12"/>
        <v>99.424113207547165</v>
      </c>
      <c r="H42" s="19"/>
    </row>
    <row r="43" spans="1:8" s="6" customFormat="1" ht="27.6" customHeight="1" x14ac:dyDescent="0.2">
      <c r="A43" s="35" t="s">
        <v>56</v>
      </c>
      <c r="B43" s="36" t="s">
        <v>5</v>
      </c>
      <c r="C43" s="44" t="s">
        <v>57</v>
      </c>
      <c r="D43" s="32">
        <f t="shared" ref="D43:E43" si="13">+D44</f>
        <v>19200000</v>
      </c>
      <c r="E43" s="32">
        <f t="shared" si="13"/>
        <v>22578305.780000001</v>
      </c>
      <c r="F43" s="32">
        <f t="shared" si="2"/>
        <v>3378305.7800000012</v>
      </c>
      <c r="G43" s="33">
        <f t="shared" si="12"/>
        <v>117.59534260416666</v>
      </c>
      <c r="H43" s="19"/>
    </row>
    <row r="44" spans="1:8" s="6" customFormat="1" ht="27.6" customHeight="1" x14ac:dyDescent="0.2">
      <c r="A44" s="35" t="s">
        <v>58</v>
      </c>
      <c r="B44" s="36" t="s">
        <v>12</v>
      </c>
      <c r="C44" s="44" t="s">
        <v>59</v>
      </c>
      <c r="D44" s="32">
        <v>19200000</v>
      </c>
      <c r="E44" s="32">
        <v>22578305.780000001</v>
      </c>
      <c r="F44" s="32">
        <f t="shared" si="2"/>
        <v>3378305.7800000012</v>
      </c>
      <c r="G44" s="33">
        <f t="shared" si="12"/>
        <v>117.59534260416666</v>
      </c>
      <c r="H44" s="19"/>
    </row>
    <row r="45" spans="1:8" s="6" customFormat="1" ht="12.75" x14ac:dyDescent="0.2">
      <c r="A45" s="29" t="s">
        <v>60</v>
      </c>
      <c r="B45" s="36" t="s">
        <v>5</v>
      </c>
      <c r="C45" s="34" t="s">
        <v>61</v>
      </c>
      <c r="D45" s="32">
        <f t="shared" ref="D45:E45" si="14">+D46+D48</f>
        <v>60055000</v>
      </c>
      <c r="E45" s="32">
        <f t="shared" si="14"/>
        <v>56442163.090000004</v>
      </c>
      <c r="F45" s="32">
        <f t="shared" si="2"/>
        <v>-3612836.9099999964</v>
      </c>
      <c r="G45" s="33">
        <f t="shared" si="12"/>
        <v>93.984119706935317</v>
      </c>
      <c r="H45" s="19"/>
    </row>
    <row r="46" spans="1:8" s="6" customFormat="1" ht="15" customHeight="1" x14ac:dyDescent="0.2">
      <c r="A46" s="35" t="s">
        <v>62</v>
      </c>
      <c r="B46" s="36" t="s">
        <v>5</v>
      </c>
      <c r="C46" s="34" t="s">
        <v>63</v>
      </c>
      <c r="D46" s="32">
        <f t="shared" ref="D46:E46" si="15">+D47</f>
        <v>15500000</v>
      </c>
      <c r="E46" s="32">
        <f t="shared" si="15"/>
        <v>15407921.41</v>
      </c>
      <c r="F46" s="32">
        <f t="shared" si="2"/>
        <v>-92078.589999999851</v>
      </c>
      <c r="G46" s="33">
        <f t="shared" si="12"/>
        <v>99.405944580645169</v>
      </c>
      <c r="H46" s="19"/>
    </row>
    <row r="47" spans="1:8" s="6" customFormat="1" ht="42.6" customHeight="1" x14ac:dyDescent="0.2">
      <c r="A47" s="35" t="s">
        <v>64</v>
      </c>
      <c r="B47" s="36" t="s">
        <v>12</v>
      </c>
      <c r="C47" s="34" t="s">
        <v>65</v>
      </c>
      <c r="D47" s="32">
        <v>15500000</v>
      </c>
      <c r="E47" s="32">
        <v>15407921.41</v>
      </c>
      <c r="F47" s="32">
        <f t="shared" si="2"/>
        <v>-92078.589999999851</v>
      </c>
      <c r="G47" s="33">
        <f t="shared" si="12"/>
        <v>99.405944580645169</v>
      </c>
      <c r="H47" s="19"/>
    </row>
    <row r="48" spans="1:8" s="6" customFormat="1" ht="16.899999999999999" customHeight="1" x14ac:dyDescent="0.2">
      <c r="A48" s="35" t="s">
        <v>66</v>
      </c>
      <c r="B48" s="36" t="s">
        <v>5</v>
      </c>
      <c r="C48" s="36" t="s">
        <v>67</v>
      </c>
      <c r="D48" s="32">
        <f>+D49+D51</f>
        <v>44555000</v>
      </c>
      <c r="E48" s="32">
        <f t="shared" ref="E48" si="16">+E49+E51</f>
        <v>41034241.68</v>
      </c>
      <c r="F48" s="32">
        <f t="shared" si="2"/>
        <v>-3520758.3200000003</v>
      </c>
      <c r="G48" s="33">
        <f t="shared" si="12"/>
        <v>92.09795012905397</v>
      </c>
      <c r="H48" s="19"/>
    </row>
    <row r="49" spans="1:8" s="6" customFormat="1" ht="16.149999999999999" customHeight="1" x14ac:dyDescent="0.2">
      <c r="A49" s="35" t="s">
        <v>68</v>
      </c>
      <c r="B49" s="36" t="s">
        <v>5</v>
      </c>
      <c r="C49" s="36" t="s">
        <v>69</v>
      </c>
      <c r="D49" s="32">
        <f t="shared" ref="D49:E49" si="17">+D50</f>
        <v>31000000</v>
      </c>
      <c r="E49" s="32">
        <f t="shared" si="17"/>
        <v>27832581.120000001</v>
      </c>
      <c r="F49" s="32">
        <f t="shared" si="2"/>
        <v>-3167418.879999999</v>
      </c>
      <c r="G49" s="33">
        <f t="shared" si="12"/>
        <v>89.782519741935488</v>
      </c>
      <c r="H49" s="19"/>
    </row>
    <row r="50" spans="1:8" s="6" customFormat="1" ht="30" customHeight="1" x14ac:dyDescent="0.2">
      <c r="A50" s="35" t="s">
        <v>70</v>
      </c>
      <c r="B50" s="36" t="s">
        <v>12</v>
      </c>
      <c r="C50" s="36" t="s">
        <v>71</v>
      </c>
      <c r="D50" s="32">
        <v>31000000</v>
      </c>
      <c r="E50" s="32">
        <v>27832581.120000001</v>
      </c>
      <c r="F50" s="32">
        <f t="shared" si="2"/>
        <v>-3167418.879999999</v>
      </c>
      <c r="G50" s="33">
        <f t="shared" si="12"/>
        <v>89.782519741935488</v>
      </c>
      <c r="H50" s="19"/>
    </row>
    <row r="51" spans="1:8" s="6" customFormat="1" ht="15.6" customHeight="1" x14ac:dyDescent="0.2">
      <c r="A51" s="35" t="s">
        <v>72</v>
      </c>
      <c r="B51" s="36" t="s">
        <v>5</v>
      </c>
      <c r="C51" s="36" t="s">
        <v>73</v>
      </c>
      <c r="D51" s="32">
        <f t="shared" ref="D51:E51" si="18">+D52</f>
        <v>13555000</v>
      </c>
      <c r="E51" s="32">
        <f t="shared" si="18"/>
        <v>13201660.560000001</v>
      </c>
      <c r="F51" s="32">
        <f t="shared" si="2"/>
        <v>-353339.43999999948</v>
      </c>
      <c r="G51" s="33">
        <f t="shared" si="12"/>
        <v>97.393290741423826</v>
      </c>
      <c r="H51" s="19"/>
    </row>
    <row r="52" spans="1:8" s="6" customFormat="1" ht="30.6" customHeight="1" x14ac:dyDescent="0.2">
      <c r="A52" s="35" t="s">
        <v>74</v>
      </c>
      <c r="B52" s="36" t="s">
        <v>12</v>
      </c>
      <c r="C52" s="36" t="s">
        <v>75</v>
      </c>
      <c r="D52" s="32">
        <v>13555000</v>
      </c>
      <c r="E52" s="32">
        <v>13201660.560000001</v>
      </c>
      <c r="F52" s="32">
        <f t="shared" si="2"/>
        <v>-353339.43999999948</v>
      </c>
      <c r="G52" s="33">
        <f t="shared" si="12"/>
        <v>97.393290741423826</v>
      </c>
      <c r="H52" s="19"/>
    </row>
    <row r="53" spans="1:8" s="8" customFormat="1" ht="18" customHeight="1" x14ac:dyDescent="0.2">
      <c r="A53" s="29" t="s">
        <v>76</v>
      </c>
      <c r="B53" s="30" t="s">
        <v>5</v>
      </c>
      <c r="C53" s="34" t="s">
        <v>77</v>
      </c>
      <c r="D53" s="32">
        <f t="shared" ref="D53:E53" si="19">+D54+D56</f>
        <v>23144000</v>
      </c>
      <c r="E53" s="32">
        <f t="shared" si="19"/>
        <v>23812449.32</v>
      </c>
      <c r="F53" s="32">
        <f t="shared" si="2"/>
        <v>668449.3200000003</v>
      </c>
      <c r="G53" s="33">
        <f t="shared" si="12"/>
        <v>102.88821863117872</v>
      </c>
      <c r="H53" s="19"/>
    </row>
    <row r="54" spans="1:8" s="8" customFormat="1" ht="31.15" customHeight="1" x14ac:dyDescent="0.2">
      <c r="A54" s="35" t="s">
        <v>78</v>
      </c>
      <c r="B54" s="36" t="s">
        <v>5</v>
      </c>
      <c r="C54" s="34" t="s">
        <v>79</v>
      </c>
      <c r="D54" s="32">
        <f t="shared" ref="D54:E54" si="20">+D55</f>
        <v>22000000</v>
      </c>
      <c r="E54" s="32">
        <f t="shared" si="20"/>
        <v>22530249.32</v>
      </c>
      <c r="F54" s="32">
        <f t="shared" si="2"/>
        <v>530249.3200000003</v>
      </c>
      <c r="G54" s="33">
        <f t="shared" si="12"/>
        <v>102.41022418181818</v>
      </c>
      <c r="H54" s="19"/>
    </row>
    <row r="55" spans="1:8" s="6" customFormat="1" ht="42" customHeight="1" x14ac:dyDescent="0.2">
      <c r="A55" s="35" t="s">
        <v>80</v>
      </c>
      <c r="B55" s="36" t="s">
        <v>12</v>
      </c>
      <c r="C55" s="34" t="s">
        <v>81</v>
      </c>
      <c r="D55" s="32">
        <v>22000000</v>
      </c>
      <c r="E55" s="32">
        <v>22530249.32</v>
      </c>
      <c r="F55" s="32">
        <f t="shared" si="2"/>
        <v>530249.3200000003</v>
      </c>
      <c r="G55" s="33">
        <f t="shared" si="12"/>
        <v>102.41022418181818</v>
      </c>
      <c r="H55" s="19"/>
    </row>
    <row r="56" spans="1:8" s="6" customFormat="1" ht="28.9" customHeight="1" x14ac:dyDescent="0.2">
      <c r="A56" s="35" t="s">
        <v>82</v>
      </c>
      <c r="B56" s="30" t="s">
        <v>5</v>
      </c>
      <c r="C56" s="34" t="s">
        <v>83</v>
      </c>
      <c r="D56" s="32">
        <f t="shared" ref="D56:E56" si="21">+D57+D59</f>
        <v>1144000</v>
      </c>
      <c r="E56" s="32">
        <f t="shared" si="21"/>
        <v>1282200</v>
      </c>
      <c r="F56" s="32">
        <f t="shared" si="2"/>
        <v>138200</v>
      </c>
      <c r="G56" s="33">
        <f t="shared" si="12"/>
        <v>112.08041958041959</v>
      </c>
      <c r="H56" s="19"/>
    </row>
    <row r="57" spans="1:8" s="6" customFormat="1" ht="28.9" customHeight="1" x14ac:dyDescent="0.2">
      <c r="A57" s="35" t="s">
        <v>84</v>
      </c>
      <c r="B57" s="30" t="s">
        <v>5</v>
      </c>
      <c r="C57" s="34" t="s">
        <v>86</v>
      </c>
      <c r="D57" s="32">
        <f>+D58</f>
        <v>135000</v>
      </c>
      <c r="E57" s="32">
        <f>+E58</f>
        <v>135000</v>
      </c>
      <c r="F57" s="32">
        <f t="shared" si="2"/>
        <v>0</v>
      </c>
      <c r="G57" s="33">
        <f t="shared" si="12"/>
        <v>100</v>
      </c>
      <c r="H57" s="19"/>
    </row>
    <row r="58" spans="1:8" s="6" customFormat="1" ht="30.6" customHeight="1" x14ac:dyDescent="0.2">
      <c r="A58" s="35" t="s">
        <v>446</v>
      </c>
      <c r="B58" s="30" t="s">
        <v>85</v>
      </c>
      <c r="C58" s="34" t="s">
        <v>445</v>
      </c>
      <c r="D58" s="32">
        <v>135000</v>
      </c>
      <c r="E58" s="32">
        <v>135000</v>
      </c>
      <c r="F58" s="32">
        <f t="shared" si="2"/>
        <v>0</v>
      </c>
      <c r="G58" s="33">
        <f t="shared" si="12"/>
        <v>100</v>
      </c>
      <c r="H58" s="19"/>
    </row>
    <row r="59" spans="1:8" s="6" customFormat="1" ht="58.15" customHeight="1" x14ac:dyDescent="0.2">
      <c r="A59" s="35" t="s">
        <v>87</v>
      </c>
      <c r="B59" s="30" t="s">
        <v>5</v>
      </c>
      <c r="C59" s="42" t="s">
        <v>88</v>
      </c>
      <c r="D59" s="32">
        <f t="shared" ref="D59:E59" si="22">+D60</f>
        <v>1009000</v>
      </c>
      <c r="E59" s="32">
        <f t="shared" si="22"/>
        <v>1147200</v>
      </c>
      <c r="F59" s="32">
        <f t="shared" si="2"/>
        <v>138200</v>
      </c>
      <c r="G59" s="33">
        <f t="shared" si="12"/>
        <v>113.69672943508424</v>
      </c>
      <c r="H59" s="19"/>
    </row>
    <row r="60" spans="1:8" s="6" customFormat="1" ht="85.9" customHeight="1" x14ac:dyDescent="0.2">
      <c r="A60" s="35" t="s">
        <v>89</v>
      </c>
      <c r="B60" s="30" t="s">
        <v>90</v>
      </c>
      <c r="C60" s="34" t="s">
        <v>91</v>
      </c>
      <c r="D60" s="32">
        <v>1009000</v>
      </c>
      <c r="E60" s="32">
        <v>1147200</v>
      </c>
      <c r="F60" s="32">
        <f t="shared" si="2"/>
        <v>138200</v>
      </c>
      <c r="G60" s="33">
        <f t="shared" si="12"/>
        <v>113.69672943508424</v>
      </c>
      <c r="H60" s="19"/>
    </row>
    <row r="61" spans="1:8" s="6" customFormat="1" ht="26.45" customHeight="1" x14ac:dyDescent="0.2">
      <c r="A61" s="29" t="s">
        <v>363</v>
      </c>
      <c r="B61" s="36" t="s">
        <v>5</v>
      </c>
      <c r="C61" s="34" t="s">
        <v>364</v>
      </c>
      <c r="D61" s="32">
        <f>+D62</f>
        <v>10.5</v>
      </c>
      <c r="E61" s="32">
        <f>+E62</f>
        <v>190.72</v>
      </c>
      <c r="F61" s="32">
        <f t="shared" si="2"/>
        <v>180.22</v>
      </c>
      <c r="G61" s="33" t="s">
        <v>544</v>
      </c>
      <c r="H61" s="19"/>
    </row>
    <row r="62" spans="1:8" s="6" customFormat="1" ht="31.15" customHeight="1" x14ac:dyDescent="0.2">
      <c r="A62" s="29" t="s">
        <v>365</v>
      </c>
      <c r="B62" s="36" t="s">
        <v>5</v>
      </c>
      <c r="C62" s="34" t="s">
        <v>366</v>
      </c>
      <c r="D62" s="32">
        <f t="shared" ref="D62:E62" si="23">+D63</f>
        <v>10.5</v>
      </c>
      <c r="E62" s="32">
        <f t="shared" si="23"/>
        <v>190.72</v>
      </c>
      <c r="F62" s="32">
        <f t="shared" si="2"/>
        <v>180.22</v>
      </c>
      <c r="G62" s="33" t="s">
        <v>544</v>
      </c>
      <c r="H62" s="19"/>
    </row>
    <row r="63" spans="1:8" s="6" customFormat="1" ht="12.6" customHeight="1" x14ac:dyDescent="0.2">
      <c r="A63" s="29" t="s">
        <v>367</v>
      </c>
      <c r="B63" s="36" t="s">
        <v>12</v>
      </c>
      <c r="C63" s="34" t="s">
        <v>368</v>
      </c>
      <c r="D63" s="32">
        <v>10.5</v>
      </c>
      <c r="E63" s="32">
        <v>190.72</v>
      </c>
      <c r="F63" s="32">
        <f t="shared" si="2"/>
        <v>180.22</v>
      </c>
      <c r="G63" s="33" t="s">
        <v>544</v>
      </c>
      <c r="H63" s="19"/>
    </row>
    <row r="64" spans="1:8" s="6" customFormat="1" ht="43.15" customHeight="1" x14ac:dyDescent="0.2">
      <c r="A64" s="29" t="s">
        <v>92</v>
      </c>
      <c r="B64" s="30" t="s">
        <v>5</v>
      </c>
      <c r="C64" s="34" t="s">
        <v>93</v>
      </c>
      <c r="D64" s="32">
        <f>+D65+D83+D86+D75+D78</f>
        <v>98206826.349999994</v>
      </c>
      <c r="E64" s="32">
        <f>+E65+E83+E86+E75+E78</f>
        <v>97797702.75</v>
      </c>
      <c r="F64" s="32">
        <f t="shared" si="2"/>
        <v>-409123.59999999404</v>
      </c>
      <c r="G64" s="33">
        <f t="shared" ref="G64:G74" si="24">E64/D64*100</f>
        <v>99.583406148833362</v>
      </c>
      <c r="H64" s="19"/>
    </row>
    <row r="65" spans="1:8" s="6" customFormat="1" ht="70.150000000000006" customHeight="1" x14ac:dyDescent="0.2">
      <c r="A65" s="35" t="s">
        <v>94</v>
      </c>
      <c r="B65" s="30" t="s">
        <v>5</v>
      </c>
      <c r="C65" s="34" t="s">
        <v>95</v>
      </c>
      <c r="D65" s="32">
        <f>D66+D69+D72</f>
        <v>79025736</v>
      </c>
      <c r="E65" s="32">
        <f t="shared" ref="E65" si="25">E66+E69+E72</f>
        <v>78885405.090000004</v>
      </c>
      <c r="F65" s="32">
        <f t="shared" si="2"/>
        <v>-140330.90999999642</v>
      </c>
      <c r="G65" s="33">
        <f t="shared" si="24"/>
        <v>99.822423786094191</v>
      </c>
      <c r="H65" s="19"/>
    </row>
    <row r="66" spans="1:8" s="6" customFormat="1" ht="57" customHeight="1" x14ac:dyDescent="0.2">
      <c r="A66" s="35" t="s">
        <v>96</v>
      </c>
      <c r="B66" s="30" t="s">
        <v>5</v>
      </c>
      <c r="C66" s="34" t="s">
        <v>97</v>
      </c>
      <c r="D66" s="32">
        <f t="shared" ref="D66:E66" si="26">+D67</f>
        <v>64665601</v>
      </c>
      <c r="E66" s="32">
        <f t="shared" si="26"/>
        <v>64095316.079999998</v>
      </c>
      <c r="F66" s="32">
        <f t="shared" si="2"/>
        <v>-570284.92000000179</v>
      </c>
      <c r="G66" s="33">
        <f t="shared" si="24"/>
        <v>99.118101569952159</v>
      </c>
      <c r="H66" s="19"/>
    </row>
    <row r="67" spans="1:8" s="6" customFormat="1" ht="69.599999999999994" customHeight="1" x14ac:dyDescent="0.2">
      <c r="A67" s="35" t="s">
        <v>98</v>
      </c>
      <c r="B67" s="30" t="s">
        <v>5</v>
      </c>
      <c r="C67" s="34" t="s">
        <v>99</v>
      </c>
      <c r="D67" s="32">
        <f>+D68</f>
        <v>64665601</v>
      </c>
      <c r="E67" s="32">
        <f>+E68</f>
        <v>64095316.079999998</v>
      </c>
      <c r="F67" s="32">
        <f t="shared" si="2"/>
        <v>-570284.92000000179</v>
      </c>
      <c r="G67" s="33">
        <f t="shared" si="24"/>
        <v>99.118101569952159</v>
      </c>
      <c r="H67" s="19"/>
    </row>
    <row r="68" spans="1:8" s="6" customFormat="1" ht="70.900000000000006" customHeight="1" x14ac:dyDescent="0.2">
      <c r="A68" s="35" t="s">
        <v>450</v>
      </c>
      <c r="B68" s="30" t="s">
        <v>85</v>
      </c>
      <c r="C68" s="34" t="s">
        <v>447</v>
      </c>
      <c r="D68" s="32">
        <v>64665601</v>
      </c>
      <c r="E68" s="32">
        <v>64095316.079999998</v>
      </c>
      <c r="F68" s="32">
        <f t="shared" si="2"/>
        <v>-570284.92000000179</v>
      </c>
      <c r="G68" s="33">
        <f t="shared" si="24"/>
        <v>99.118101569952159</v>
      </c>
      <c r="H68" s="19"/>
    </row>
    <row r="69" spans="1:8" s="6" customFormat="1" ht="73.150000000000006" customHeight="1" x14ac:dyDescent="0.2">
      <c r="A69" s="35" t="s">
        <v>100</v>
      </c>
      <c r="B69" s="30" t="s">
        <v>5</v>
      </c>
      <c r="C69" s="34" t="s">
        <v>101</v>
      </c>
      <c r="D69" s="32">
        <f>+D70</f>
        <v>9770135</v>
      </c>
      <c r="E69" s="32">
        <f t="shared" ref="E69" si="27">+E70</f>
        <v>10058978.220000001</v>
      </c>
      <c r="F69" s="32">
        <f t="shared" si="2"/>
        <v>288843.22000000067</v>
      </c>
      <c r="G69" s="33">
        <f t="shared" si="24"/>
        <v>102.95638924129504</v>
      </c>
      <c r="H69" s="19"/>
    </row>
    <row r="70" spans="1:8" s="6" customFormat="1" ht="70.900000000000006" customHeight="1" x14ac:dyDescent="0.2">
      <c r="A70" s="35" t="s">
        <v>102</v>
      </c>
      <c r="B70" s="30" t="s">
        <v>5</v>
      </c>
      <c r="C70" s="34" t="s">
        <v>103</v>
      </c>
      <c r="D70" s="32">
        <f>+D71</f>
        <v>9770135</v>
      </c>
      <c r="E70" s="32">
        <f>+E71</f>
        <v>10058978.220000001</v>
      </c>
      <c r="F70" s="32">
        <f t="shared" si="2"/>
        <v>288843.22000000067</v>
      </c>
      <c r="G70" s="33">
        <f t="shared" si="24"/>
        <v>102.95638924129504</v>
      </c>
      <c r="H70" s="19"/>
    </row>
    <row r="71" spans="1:8" s="6" customFormat="1" ht="70.900000000000006" customHeight="1" x14ac:dyDescent="0.2">
      <c r="A71" s="35" t="s">
        <v>449</v>
      </c>
      <c r="B71" s="30" t="s">
        <v>85</v>
      </c>
      <c r="C71" s="34" t="s">
        <v>448</v>
      </c>
      <c r="D71" s="32">
        <v>9770135</v>
      </c>
      <c r="E71" s="32">
        <v>10058978.220000001</v>
      </c>
      <c r="F71" s="32">
        <f t="shared" si="2"/>
        <v>288843.22000000067</v>
      </c>
      <c r="G71" s="33">
        <f t="shared" si="24"/>
        <v>102.95638924129504</v>
      </c>
      <c r="H71" s="19"/>
    </row>
    <row r="72" spans="1:8" s="6" customFormat="1" ht="42" customHeight="1" x14ac:dyDescent="0.2">
      <c r="A72" s="35" t="s">
        <v>104</v>
      </c>
      <c r="B72" s="30" t="s">
        <v>5</v>
      </c>
      <c r="C72" s="34" t="s">
        <v>105</v>
      </c>
      <c r="D72" s="32">
        <f>+D73</f>
        <v>4590000</v>
      </c>
      <c r="E72" s="32">
        <f t="shared" ref="E72" si="28">+E73</f>
        <v>4731110.79</v>
      </c>
      <c r="F72" s="32">
        <f t="shared" si="2"/>
        <v>141110.79000000004</v>
      </c>
      <c r="G72" s="33">
        <f t="shared" si="24"/>
        <v>103.0743091503268</v>
      </c>
      <c r="H72" s="19"/>
    </row>
    <row r="73" spans="1:8" s="6" customFormat="1" ht="31.15" customHeight="1" x14ac:dyDescent="0.2">
      <c r="A73" s="35" t="s">
        <v>106</v>
      </c>
      <c r="B73" s="30" t="s">
        <v>5</v>
      </c>
      <c r="C73" s="34" t="s">
        <v>107</v>
      </c>
      <c r="D73" s="32">
        <f>+D74</f>
        <v>4590000</v>
      </c>
      <c r="E73" s="32">
        <f>+E74</f>
        <v>4731110.79</v>
      </c>
      <c r="F73" s="32">
        <f t="shared" si="2"/>
        <v>141110.79000000004</v>
      </c>
      <c r="G73" s="33">
        <f t="shared" si="24"/>
        <v>103.0743091503268</v>
      </c>
      <c r="H73" s="19"/>
    </row>
    <row r="74" spans="1:8" s="6" customFormat="1" ht="31.15" customHeight="1" x14ac:dyDescent="0.2">
      <c r="A74" s="35" t="s">
        <v>106</v>
      </c>
      <c r="B74" s="30" t="s">
        <v>85</v>
      </c>
      <c r="C74" s="34" t="s">
        <v>107</v>
      </c>
      <c r="D74" s="32">
        <v>4590000</v>
      </c>
      <c r="E74" s="32">
        <f>4717655.08+13455.71</f>
        <v>4731110.79</v>
      </c>
      <c r="F74" s="32">
        <f t="shared" si="2"/>
        <v>141110.79000000004</v>
      </c>
      <c r="G74" s="33">
        <f t="shared" si="24"/>
        <v>103.0743091503268</v>
      </c>
      <c r="H74" s="19"/>
    </row>
    <row r="75" spans="1:8" s="6" customFormat="1" ht="44.45" customHeight="1" x14ac:dyDescent="0.2">
      <c r="A75" s="45" t="s">
        <v>467</v>
      </c>
      <c r="B75" s="30" t="s">
        <v>5</v>
      </c>
      <c r="C75" s="46" t="s">
        <v>488</v>
      </c>
      <c r="D75" s="32">
        <f>D76</f>
        <v>3271.35</v>
      </c>
      <c r="E75" s="32">
        <f>E76</f>
        <v>3271.35</v>
      </c>
      <c r="F75" s="32">
        <f t="shared" si="2"/>
        <v>0</v>
      </c>
      <c r="G75" s="33">
        <f t="shared" ref="G75:G138" si="29">E75/D75*100</f>
        <v>100</v>
      </c>
      <c r="H75" s="19"/>
    </row>
    <row r="76" spans="1:8" s="6" customFormat="1" ht="38.450000000000003" customHeight="1" x14ac:dyDescent="0.2">
      <c r="A76" s="45" t="s">
        <v>468</v>
      </c>
      <c r="B76" s="30" t="s">
        <v>5</v>
      </c>
      <c r="C76" s="46" t="s">
        <v>489</v>
      </c>
      <c r="D76" s="32">
        <f>D77</f>
        <v>3271.35</v>
      </c>
      <c r="E76" s="32">
        <f>E77</f>
        <v>3271.35</v>
      </c>
      <c r="F76" s="32">
        <f t="shared" si="2"/>
        <v>0</v>
      </c>
      <c r="G76" s="33">
        <f t="shared" si="29"/>
        <v>100</v>
      </c>
      <c r="H76" s="19"/>
    </row>
    <row r="77" spans="1:8" s="6" customFormat="1" ht="83.45" customHeight="1" x14ac:dyDescent="0.2">
      <c r="A77" s="45" t="s">
        <v>469</v>
      </c>
      <c r="B77" s="30" t="s">
        <v>90</v>
      </c>
      <c r="C77" s="46" t="s">
        <v>490</v>
      </c>
      <c r="D77" s="32">
        <v>3271.35</v>
      </c>
      <c r="E77" s="32">
        <v>3271.35</v>
      </c>
      <c r="F77" s="32">
        <f t="shared" ref="F77:F140" si="30">+E77-D77</f>
        <v>0</v>
      </c>
      <c r="G77" s="33">
        <f t="shared" si="29"/>
        <v>100</v>
      </c>
      <c r="H77" s="19"/>
    </row>
    <row r="78" spans="1:8" s="6" customFormat="1" ht="55.9" customHeight="1" x14ac:dyDescent="0.2">
      <c r="A78" s="47" t="s">
        <v>470</v>
      </c>
      <c r="B78" s="30" t="s">
        <v>5</v>
      </c>
      <c r="C78" s="46" t="s">
        <v>473</v>
      </c>
      <c r="D78" s="32">
        <f>D79+D81</f>
        <v>83000</v>
      </c>
      <c r="E78" s="32">
        <f>E79+E81</f>
        <v>83099</v>
      </c>
      <c r="F78" s="32">
        <f t="shared" si="30"/>
        <v>99</v>
      </c>
      <c r="G78" s="33">
        <f t="shared" si="29"/>
        <v>100.11927710843374</v>
      </c>
      <c r="H78" s="19"/>
    </row>
    <row r="79" spans="1:8" s="6" customFormat="1" ht="51.6" customHeight="1" x14ac:dyDescent="0.2">
      <c r="A79" s="47" t="s">
        <v>537</v>
      </c>
      <c r="B79" s="30" t="s">
        <v>5</v>
      </c>
      <c r="C79" s="46" t="s">
        <v>538</v>
      </c>
      <c r="D79" s="32">
        <f>D80</f>
        <v>23000</v>
      </c>
      <c r="E79" s="32">
        <f>E80</f>
        <v>23161.52</v>
      </c>
      <c r="F79" s="32">
        <f t="shared" si="30"/>
        <v>161.52000000000044</v>
      </c>
      <c r="G79" s="33">
        <f t="shared" si="29"/>
        <v>100.70226086956522</v>
      </c>
      <c r="H79" s="19"/>
    </row>
    <row r="80" spans="1:8" s="6" customFormat="1" ht="132.6" customHeight="1" x14ac:dyDescent="0.2">
      <c r="A80" s="47" t="s">
        <v>535</v>
      </c>
      <c r="B80" s="30" t="s">
        <v>85</v>
      </c>
      <c r="C80" s="46" t="s">
        <v>536</v>
      </c>
      <c r="D80" s="32">
        <v>23000</v>
      </c>
      <c r="E80" s="32">
        <v>23161.52</v>
      </c>
      <c r="F80" s="32">
        <f t="shared" si="30"/>
        <v>161.52000000000044</v>
      </c>
      <c r="G80" s="33">
        <f t="shared" si="29"/>
        <v>100.70226086956522</v>
      </c>
      <c r="H80" s="19"/>
    </row>
    <row r="81" spans="1:8" s="6" customFormat="1" ht="56.45" customHeight="1" x14ac:dyDescent="0.2">
      <c r="A81" s="47" t="s">
        <v>471</v>
      </c>
      <c r="B81" s="30" t="s">
        <v>5</v>
      </c>
      <c r="C81" s="46" t="s">
        <v>491</v>
      </c>
      <c r="D81" s="32">
        <f>D82</f>
        <v>60000</v>
      </c>
      <c r="E81" s="32">
        <f>E82</f>
        <v>59937.48</v>
      </c>
      <c r="F81" s="32">
        <f t="shared" si="30"/>
        <v>-62.519999999996799</v>
      </c>
      <c r="G81" s="33">
        <f t="shared" si="29"/>
        <v>99.895800000000008</v>
      </c>
      <c r="H81" s="19"/>
    </row>
    <row r="82" spans="1:8" s="6" customFormat="1" ht="119.45" customHeight="1" x14ac:dyDescent="0.2">
      <c r="A82" s="47" t="s">
        <v>472</v>
      </c>
      <c r="B82" s="30" t="s">
        <v>85</v>
      </c>
      <c r="C82" s="46" t="s">
        <v>474</v>
      </c>
      <c r="D82" s="32">
        <v>60000</v>
      </c>
      <c r="E82" s="32">
        <v>59937.48</v>
      </c>
      <c r="F82" s="32">
        <f t="shared" si="30"/>
        <v>-62.519999999996799</v>
      </c>
      <c r="G82" s="33">
        <f t="shared" si="29"/>
        <v>99.895800000000008</v>
      </c>
      <c r="H82" s="19"/>
    </row>
    <row r="83" spans="1:8" s="6" customFormat="1" ht="26.45" customHeight="1" x14ac:dyDescent="0.2">
      <c r="A83" s="35" t="s">
        <v>108</v>
      </c>
      <c r="B83" s="30" t="s">
        <v>5</v>
      </c>
      <c r="C83" s="34" t="s">
        <v>109</v>
      </c>
      <c r="D83" s="32">
        <f t="shared" ref="D83:E84" si="31">+D84</f>
        <v>938171</v>
      </c>
      <c r="E83" s="32">
        <f t="shared" si="31"/>
        <v>938171</v>
      </c>
      <c r="F83" s="32">
        <f t="shared" si="30"/>
        <v>0</v>
      </c>
      <c r="G83" s="33">
        <f t="shared" si="29"/>
        <v>100</v>
      </c>
      <c r="H83" s="19"/>
    </row>
    <row r="84" spans="1:8" s="6" customFormat="1" ht="38.450000000000003" customHeight="1" x14ac:dyDescent="0.2">
      <c r="A84" s="35" t="s">
        <v>110</v>
      </c>
      <c r="B84" s="30" t="s">
        <v>5</v>
      </c>
      <c r="C84" s="34" t="s">
        <v>111</v>
      </c>
      <c r="D84" s="32">
        <f t="shared" si="31"/>
        <v>938171</v>
      </c>
      <c r="E84" s="32">
        <f>+E85</f>
        <v>938171</v>
      </c>
      <c r="F84" s="32">
        <f t="shared" si="30"/>
        <v>0</v>
      </c>
      <c r="G84" s="33">
        <f t="shared" si="29"/>
        <v>100</v>
      </c>
      <c r="H84" s="19"/>
    </row>
    <row r="85" spans="1:8" s="6" customFormat="1" ht="45" customHeight="1" x14ac:dyDescent="0.2">
      <c r="A85" s="35" t="s">
        <v>112</v>
      </c>
      <c r="B85" s="30" t="s">
        <v>85</v>
      </c>
      <c r="C85" s="34" t="s">
        <v>113</v>
      </c>
      <c r="D85" s="32">
        <v>938171</v>
      </c>
      <c r="E85" s="32">
        <v>938171</v>
      </c>
      <c r="F85" s="32">
        <f t="shared" si="30"/>
        <v>0</v>
      </c>
      <c r="G85" s="33">
        <f t="shared" si="29"/>
        <v>100</v>
      </c>
      <c r="H85" s="19"/>
    </row>
    <row r="86" spans="1:8" s="6" customFormat="1" ht="72" customHeight="1" x14ac:dyDescent="0.2">
      <c r="A86" s="38" t="s">
        <v>114</v>
      </c>
      <c r="B86" s="30" t="s">
        <v>5</v>
      </c>
      <c r="C86" s="34" t="s">
        <v>115</v>
      </c>
      <c r="D86" s="32">
        <f t="shared" ref="D86:E86" si="32">+D87+D92</f>
        <v>18156648</v>
      </c>
      <c r="E86" s="32">
        <f t="shared" si="32"/>
        <v>17887756.309999999</v>
      </c>
      <c r="F86" s="32">
        <f t="shared" si="30"/>
        <v>-268891.69000000134</v>
      </c>
      <c r="G86" s="33">
        <f t="shared" si="29"/>
        <v>98.519045530871111</v>
      </c>
      <c r="H86" s="19"/>
    </row>
    <row r="87" spans="1:8" s="6" customFormat="1" ht="69.599999999999994" customHeight="1" x14ac:dyDescent="0.2">
      <c r="A87" s="38" t="s">
        <v>116</v>
      </c>
      <c r="B87" s="30" t="s">
        <v>5</v>
      </c>
      <c r="C87" s="42" t="s">
        <v>117</v>
      </c>
      <c r="D87" s="32">
        <f t="shared" ref="D87:E88" si="33">+D88</f>
        <v>7500000</v>
      </c>
      <c r="E87" s="32">
        <f t="shared" si="33"/>
        <v>7584103.1900000004</v>
      </c>
      <c r="F87" s="32">
        <f t="shared" si="30"/>
        <v>84103.19000000041</v>
      </c>
      <c r="G87" s="33">
        <f t="shared" si="29"/>
        <v>101.12137586666667</v>
      </c>
      <c r="H87" s="19"/>
    </row>
    <row r="88" spans="1:8" s="6" customFormat="1" ht="70.150000000000006" customHeight="1" x14ac:dyDescent="0.2">
      <c r="A88" s="38" t="s">
        <v>118</v>
      </c>
      <c r="B88" s="30" t="s">
        <v>5</v>
      </c>
      <c r="C88" s="34" t="s">
        <v>119</v>
      </c>
      <c r="D88" s="32">
        <f t="shared" si="33"/>
        <v>7500000</v>
      </c>
      <c r="E88" s="32">
        <f t="shared" si="33"/>
        <v>7584103.1900000004</v>
      </c>
      <c r="F88" s="32">
        <f t="shared" si="30"/>
        <v>84103.19000000041</v>
      </c>
      <c r="G88" s="33">
        <f t="shared" si="29"/>
        <v>101.12137586666667</v>
      </c>
      <c r="H88" s="19"/>
    </row>
    <row r="89" spans="1:8" s="6" customFormat="1" ht="83.45" customHeight="1" x14ac:dyDescent="0.2">
      <c r="A89" s="48" t="s">
        <v>120</v>
      </c>
      <c r="B89" s="30" t="s">
        <v>5</v>
      </c>
      <c r="C89" s="34" t="s">
        <v>121</v>
      </c>
      <c r="D89" s="32">
        <f>+D90+D91</f>
        <v>7500000</v>
      </c>
      <c r="E89" s="32">
        <f t="shared" ref="E89" si="34">+E90+E91</f>
        <v>7584103.1900000004</v>
      </c>
      <c r="F89" s="32">
        <f t="shared" si="30"/>
        <v>84103.19000000041</v>
      </c>
      <c r="G89" s="33">
        <f t="shared" si="29"/>
        <v>101.12137586666667</v>
      </c>
      <c r="H89" s="19"/>
    </row>
    <row r="90" spans="1:8" s="6" customFormat="1" ht="82.9" customHeight="1" x14ac:dyDescent="0.2">
      <c r="A90" s="49" t="s">
        <v>122</v>
      </c>
      <c r="B90" s="30" t="s">
        <v>90</v>
      </c>
      <c r="C90" s="34" t="s">
        <v>123</v>
      </c>
      <c r="D90" s="32">
        <v>7000000</v>
      </c>
      <c r="E90" s="32">
        <v>7000934.4800000004</v>
      </c>
      <c r="F90" s="32">
        <f t="shared" si="30"/>
        <v>934.48000000044703</v>
      </c>
      <c r="G90" s="33">
        <f t="shared" si="29"/>
        <v>100.01334971428572</v>
      </c>
      <c r="H90" s="19"/>
    </row>
    <row r="91" spans="1:8" s="6" customFormat="1" ht="81.599999999999994" customHeight="1" x14ac:dyDescent="0.2">
      <c r="A91" s="49" t="s">
        <v>124</v>
      </c>
      <c r="B91" s="30" t="s">
        <v>90</v>
      </c>
      <c r="C91" s="34" t="s">
        <v>125</v>
      </c>
      <c r="D91" s="32">
        <v>500000</v>
      </c>
      <c r="E91" s="32">
        <v>583168.71</v>
      </c>
      <c r="F91" s="32">
        <f t="shared" si="30"/>
        <v>83168.709999999963</v>
      </c>
      <c r="G91" s="33">
        <f t="shared" si="29"/>
        <v>116.63374199999998</v>
      </c>
      <c r="H91" s="19"/>
    </row>
    <row r="92" spans="1:8" s="6" customFormat="1" ht="85.9" customHeight="1" x14ac:dyDescent="0.2">
      <c r="A92" s="48" t="s">
        <v>327</v>
      </c>
      <c r="B92" s="30" t="s">
        <v>5</v>
      </c>
      <c r="C92" s="34" t="s">
        <v>326</v>
      </c>
      <c r="D92" s="32">
        <f>+D93</f>
        <v>10656648</v>
      </c>
      <c r="E92" s="32">
        <f t="shared" ref="E92" si="35">+E93</f>
        <v>10303653.119999999</v>
      </c>
      <c r="F92" s="32">
        <f t="shared" si="30"/>
        <v>-352994.88000000082</v>
      </c>
      <c r="G92" s="33">
        <f t="shared" si="29"/>
        <v>96.687561792413518</v>
      </c>
      <c r="H92" s="19"/>
    </row>
    <row r="93" spans="1:8" s="6" customFormat="1" ht="82.9" customHeight="1" x14ac:dyDescent="0.2">
      <c r="A93" s="48" t="s">
        <v>328</v>
      </c>
      <c r="B93" s="30" t="s">
        <v>5</v>
      </c>
      <c r="C93" s="34" t="s">
        <v>451</v>
      </c>
      <c r="D93" s="32">
        <f>+D94+D98+D102</f>
        <v>10656648</v>
      </c>
      <c r="E93" s="32">
        <f>+E94+E98+E101</f>
        <v>10303653.119999999</v>
      </c>
      <c r="F93" s="32">
        <f t="shared" si="30"/>
        <v>-352994.88000000082</v>
      </c>
      <c r="G93" s="33">
        <f t="shared" si="29"/>
        <v>96.687561792413518</v>
      </c>
      <c r="H93" s="19"/>
    </row>
    <row r="94" spans="1:8" s="6" customFormat="1" ht="82.15" customHeight="1" x14ac:dyDescent="0.2">
      <c r="A94" s="48" t="s">
        <v>328</v>
      </c>
      <c r="B94" s="30" t="s">
        <v>5</v>
      </c>
      <c r="C94" s="34" t="s">
        <v>331</v>
      </c>
      <c r="D94" s="32">
        <f>D95+D96+D97</f>
        <v>5294488</v>
      </c>
      <c r="E94" s="32">
        <f>E95+E96+E97</f>
        <v>5287055.8199999994</v>
      </c>
      <c r="F94" s="32">
        <f t="shared" si="30"/>
        <v>-7432.1800000006333</v>
      </c>
      <c r="G94" s="33">
        <f t="shared" si="29"/>
        <v>99.859624197844994</v>
      </c>
      <c r="H94" s="19"/>
    </row>
    <row r="95" spans="1:8" s="6" customFormat="1" ht="97.15" customHeight="1" x14ac:dyDescent="0.2">
      <c r="A95" s="38" t="s">
        <v>334</v>
      </c>
      <c r="B95" s="30" t="s">
        <v>85</v>
      </c>
      <c r="C95" s="34" t="s">
        <v>329</v>
      </c>
      <c r="D95" s="32">
        <v>5294488</v>
      </c>
      <c r="E95" s="32">
        <v>5181315.0999999996</v>
      </c>
      <c r="F95" s="32">
        <f t="shared" si="30"/>
        <v>-113172.90000000037</v>
      </c>
      <c r="G95" s="33">
        <f t="shared" si="29"/>
        <v>97.862439200919894</v>
      </c>
      <c r="H95" s="19"/>
    </row>
    <row r="96" spans="1:8" s="6" customFormat="1" ht="111" customHeight="1" x14ac:dyDescent="0.2">
      <c r="A96" s="38" t="s">
        <v>374</v>
      </c>
      <c r="B96" s="30" t="s">
        <v>85</v>
      </c>
      <c r="C96" s="44" t="s">
        <v>338</v>
      </c>
      <c r="D96" s="32">
        <v>0</v>
      </c>
      <c r="E96" s="32">
        <v>11967.34</v>
      </c>
      <c r="F96" s="32">
        <f t="shared" si="30"/>
        <v>11967.34</v>
      </c>
      <c r="G96" s="33">
        <v>0</v>
      </c>
      <c r="H96" s="19"/>
    </row>
    <row r="97" spans="1:8" s="6" customFormat="1" ht="124.9" customHeight="1" x14ac:dyDescent="0.2">
      <c r="A97" s="38" t="s">
        <v>426</v>
      </c>
      <c r="B97" s="30" t="s">
        <v>85</v>
      </c>
      <c r="C97" s="44" t="s">
        <v>399</v>
      </c>
      <c r="D97" s="32">
        <v>0</v>
      </c>
      <c r="E97" s="32">
        <v>93773.38</v>
      </c>
      <c r="F97" s="32">
        <f t="shared" si="30"/>
        <v>93773.38</v>
      </c>
      <c r="G97" s="33">
        <v>0</v>
      </c>
      <c r="H97" s="19"/>
    </row>
    <row r="98" spans="1:8" s="6" customFormat="1" ht="84" customHeight="1" x14ac:dyDescent="0.2">
      <c r="A98" s="48" t="s">
        <v>328</v>
      </c>
      <c r="B98" s="30" t="s">
        <v>5</v>
      </c>
      <c r="C98" s="34" t="s">
        <v>332</v>
      </c>
      <c r="D98" s="32">
        <f>+D99+D100</f>
        <v>2430100</v>
      </c>
      <c r="E98" s="32">
        <f>+E99+E100</f>
        <v>2338565.48</v>
      </c>
      <c r="F98" s="32">
        <f t="shared" si="30"/>
        <v>-91534.520000000019</v>
      </c>
      <c r="G98" s="33">
        <f t="shared" si="29"/>
        <v>96.233302333237319</v>
      </c>
      <c r="H98" s="19"/>
    </row>
    <row r="99" spans="1:8" s="6" customFormat="1" ht="110.45" customHeight="1" x14ac:dyDescent="0.2">
      <c r="A99" s="38" t="s">
        <v>333</v>
      </c>
      <c r="B99" s="30" t="s">
        <v>85</v>
      </c>
      <c r="C99" s="34" t="s">
        <v>330</v>
      </c>
      <c r="D99" s="32">
        <v>2430100</v>
      </c>
      <c r="E99" s="32">
        <v>2330689.33</v>
      </c>
      <c r="F99" s="32">
        <f t="shared" si="30"/>
        <v>-99410.669999999925</v>
      </c>
      <c r="G99" s="33">
        <f t="shared" si="29"/>
        <v>95.909194271840676</v>
      </c>
      <c r="H99" s="19"/>
    </row>
    <row r="100" spans="1:8" s="6" customFormat="1" ht="123" customHeight="1" x14ac:dyDescent="0.2">
      <c r="A100" s="38" t="s">
        <v>376</v>
      </c>
      <c r="B100" s="30" t="s">
        <v>85</v>
      </c>
      <c r="C100" s="44" t="s">
        <v>375</v>
      </c>
      <c r="D100" s="32">
        <v>0</v>
      </c>
      <c r="E100" s="32">
        <v>7876.15</v>
      </c>
      <c r="F100" s="32">
        <f t="shared" si="30"/>
        <v>7876.15</v>
      </c>
      <c r="G100" s="33">
        <v>0</v>
      </c>
      <c r="H100" s="19"/>
    </row>
    <row r="101" spans="1:8" s="6" customFormat="1" ht="81.599999999999994" customHeight="1" x14ac:dyDescent="0.2">
      <c r="A101" s="38" t="s">
        <v>328</v>
      </c>
      <c r="B101" s="30" t="s">
        <v>5</v>
      </c>
      <c r="C101" s="44" t="s">
        <v>335</v>
      </c>
      <c r="D101" s="32">
        <f>+D102+D103+D104</f>
        <v>2932060</v>
      </c>
      <c r="E101" s="32">
        <f>+E102+E103+E104</f>
        <v>2678031.8200000003</v>
      </c>
      <c r="F101" s="32">
        <f t="shared" si="30"/>
        <v>-254028.1799999997</v>
      </c>
      <c r="G101" s="33">
        <f t="shared" si="29"/>
        <v>91.336187526858254</v>
      </c>
      <c r="H101" s="19"/>
    </row>
    <row r="102" spans="1:8" s="6" customFormat="1" ht="93" customHeight="1" x14ac:dyDescent="0.2">
      <c r="A102" s="38" t="s">
        <v>337</v>
      </c>
      <c r="B102" s="30" t="s">
        <v>85</v>
      </c>
      <c r="C102" s="44" t="s">
        <v>336</v>
      </c>
      <c r="D102" s="32">
        <v>2932060</v>
      </c>
      <c r="E102" s="32">
        <v>2667550.13</v>
      </c>
      <c r="F102" s="32">
        <f t="shared" si="30"/>
        <v>-264509.87000000011</v>
      </c>
      <c r="G102" s="33">
        <f t="shared" si="29"/>
        <v>90.978702004733876</v>
      </c>
      <c r="H102" s="19"/>
    </row>
    <row r="103" spans="1:8" s="6" customFormat="1" ht="99.6" customHeight="1" x14ac:dyDescent="0.2">
      <c r="A103" s="38" t="s">
        <v>378</v>
      </c>
      <c r="B103" s="30" t="s">
        <v>85</v>
      </c>
      <c r="C103" s="44" t="s">
        <v>377</v>
      </c>
      <c r="D103" s="32">
        <v>0</v>
      </c>
      <c r="E103" s="32">
        <v>10184.969999999999</v>
      </c>
      <c r="F103" s="32">
        <f t="shared" si="30"/>
        <v>10184.969999999999</v>
      </c>
      <c r="G103" s="33">
        <v>0</v>
      </c>
      <c r="H103" s="19"/>
    </row>
    <row r="104" spans="1:8" s="9" customFormat="1" ht="117.6" customHeight="1" x14ac:dyDescent="0.2">
      <c r="A104" s="50" t="s">
        <v>492</v>
      </c>
      <c r="B104" s="30" t="s">
        <v>85</v>
      </c>
      <c r="C104" s="44" t="s">
        <v>454</v>
      </c>
      <c r="D104" s="32">
        <v>0</v>
      </c>
      <c r="E104" s="32">
        <v>296.72000000000003</v>
      </c>
      <c r="F104" s="32">
        <f t="shared" si="30"/>
        <v>296.72000000000003</v>
      </c>
      <c r="G104" s="33">
        <v>0</v>
      </c>
      <c r="H104" s="19"/>
    </row>
    <row r="105" spans="1:8" s="6" customFormat="1" ht="14.45" customHeight="1" x14ac:dyDescent="0.2">
      <c r="A105" s="29" t="s">
        <v>126</v>
      </c>
      <c r="B105" s="30" t="s">
        <v>5</v>
      </c>
      <c r="C105" s="34" t="s">
        <v>127</v>
      </c>
      <c r="D105" s="32">
        <f>+D106+D112</f>
        <v>31029468.030000001</v>
      </c>
      <c r="E105" s="32">
        <f>+E106+E112</f>
        <v>30708535.359999999</v>
      </c>
      <c r="F105" s="32">
        <f t="shared" si="30"/>
        <v>-320932.67000000179</v>
      </c>
      <c r="G105" s="33">
        <f t="shared" si="29"/>
        <v>98.965716493464484</v>
      </c>
      <c r="H105" s="19"/>
    </row>
    <row r="106" spans="1:8" s="6" customFormat="1" ht="18.600000000000001" customHeight="1" x14ac:dyDescent="0.2">
      <c r="A106" s="38" t="s">
        <v>128</v>
      </c>
      <c r="B106" s="30" t="s">
        <v>5</v>
      </c>
      <c r="C106" s="34" t="s">
        <v>129</v>
      </c>
      <c r="D106" s="51">
        <f>+D107+D108+D109</f>
        <v>30578447.030000001</v>
      </c>
      <c r="E106" s="51">
        <f>+E107+E108+E109</f>
        <v>30271362.77</v>
      </c>
      <c r="F106" s="32">
        <f t="shared" si="30"/>
        <v>-307084.26000000164</v>
      </c>
      <c r="G106" s="33">
        <f t="shared" si="29"/>
        <v>98.995749327299947</v>
      </c>
      <c r="H106" s="19"/>
    </row>
    <row r="107" spans="1:8" s="6" customFormat="1" ht="25.5" x14ac:dyDescent="0.2">
      <c r="A107" s="38" t="s">
        <v>130</v>
      </c>
      <c r="B107" s="30" t="s">
        <v>131</v>
      </c>
      <c r="C107" s="34" t="s">
        <v>132</v>
      </c>
      <c r="D107" s="32">
        <v>2423146.73</v>
      </c>
      <c r="E107" s="32">
        <v>2367792.08</v>
      </c>
      <c r="F107" s="32">
        <f t="shared" si="30"/>
        <v>-55354.649999999907</v>
      </c>
      <c r="G107" s="33">
        <f t="shared" si="29"/>
        <v>97.71558819304353</v>
      </c>
      <c r="H107" s="19"/>
    </row>
    <row r="108" spans="1:8" s="6" customFormat="1" ht="12.75" x14ac:dyDescent="0.2">
      <c r="A108" s="38" t="s">
        <v>133</v>
      </c>
      <c r="B108" s="30" t="s">
        <v>131</v>
      </c>
      <c r="C108" s="34" t="s">
        <v>134</v>
      </c>
      <c r="D108" s="32">
        <v>25129430.300000001</v>
      </c>
      <c r="E108" s="32">
        <v>25040156.949999999</v>
      </c>
      <c r="F108" s="32">
        <f t="shared" si="30"/>
        <v>-89273.35000000149</v>
      </c>
      <c r="G108" s="33">
        <f t="shared" si="29"/>
        <v>99.644745826171786</v>
      </c>
      <c r="H108" s="19"/>
    </row>
    <row r="109" spans="1:8" s="6" customFormat="1" ht="12.75" x14ac:dyDescent="0.2">
      <c r="A109" s="38" t="s">
        <v>135</v>
      </c>
      <c r="B109" s="30" t="s">
        <v>5</v>
      </c>
      <c r="C109" s="34" t="s">
        <v>136</v>
      </c>
      <c r="D109" s="32">
        <f>+D110+D111</f>
        <v>3025870</v>
      </c>
      <c r="E109" s="32">
        <f t="shared" ref="E109" si="36">+E110+E111</f>
        <v>2863413.7399999998</v>
      </c>
      <c r="F109" s="32">
        <f t="shared" si="30"/>
        <v>-162456.26000000024</v>
      </c>
      <c r="G109" s="33">
        <f t="shared" si="29"/>
        <v>94.631089240449853</v>
      </c>
      <c r="H109" s="19"/>
    </row>
    <row r="110" spans="1:8" s="6" customFormat="1" ht="12.75" x14ac:dyDescent="0.2">
      <c r="A110" s="38" t="s">
        <v>137</v>
      </c>
      <c r="B110" s="30" t="s">
        <v>131</v>
      </c>
      <c r="C110" s="34" t="s">
        <v>138</v>
      </c>
      <c r="D110" s="32">
        <v>3040000</v>
      </c>
      <c r="E110" s="32">
        <v>2877548.55</v>
      </c>
      <c r="F110" s="32">
        <f t="shared" si="30"/>
        <v>-162451.45000000019</v>
      </c>
      <c r="G110" s="33">
        <f t="shared" si="29"/>
        <v>94.65620230263157</v>
      </c>
      <c r="H110" s="19"/>
    </row>
    <row r="111" spans="1:8" s="6" customFormat="1" ht="12.75" x14ac:dyDescent="0.2">
      <c r="A111" s="38" t="s">
        <v>139</v>
      </c>
      <c r="B111" s="30" t="s">
        <v>131</v>
      </c>
      <c r="C111" s="34" t="s">
        <v>140</v>
      </c>
      <c r="D111" s="32">
        <v>-14130</v>
      </c>
      <c r="E111" s="32">
        <v>-14134.81</v>
      </c>
      <c r="F111" s="32">
        <f t="shared" si="30"/>
        <v>-4.8099999999994907</v>
      </c>
      <c r="G111" s="33">
        <f t="shared" si="29"/>
        <v>100.03404104741685</v>
      </c>
      <c r="H111" s="19"/>
    </row>
    <row r="112" spans="1:8" s="6" customFormat="1" ht="12.75" x14ac:dyDescent="0.2">
      <c r="A112" s="38" t="s">
        <v>141</v>
      </c>
      <c r="B112" s="30" t="s">
        <v>5</v>
      </c>
      <c r="C112" s="34" t="s">
        <v>142</v>
      </c>
      <c r="D112" s="32">
        <f t="shared" ref="D112:E113" si="37">+D113</f>
        <v>451021</v>
      </c>
      <c r="E112" s="32">
        <f t="shared" si="37"/>
        <v>437172.59</v>
      </c>
      <c r="F112" s="32">
        <f t="shared" si="30"/>
        <v>-13848.409999999974</v>
      </c>
      <c r="G112" s="33">
        <f t="shared" si="29"/>
        <v>96.929542083406318</v>
      </c>
      <c r="H112" s="19"/>
    </row>
    <row r="113" spans="1:8" s="6" customFormat="1" ht="31.15" customHeight="1" x14ac:dyDescent="0.2">
      <c r="A113" s="38" t="s">
        <v>143</v>
      </c>
      <c r="B113" s="30" t="s">
        <v>5</v>
      </c>
      <c r="C113" s="34" t="s">
        <v>144</v>
      </c>
      <c r="D113" s="32">
        <f t="shared" si="37"/>
        <v>451021</v>
      </c>
      <c r="E113" s="32">
        <f t="shared" si="37"/>
        <v>437172.59</v>
      </c>
      <c r="F113" s="32">
        <f t="shared" si="30"/>
        <v>-13848.409999999974</v>
      </c>
      <c r="G113" s="33">
        <f t="shared" si="29"/>
        <v>96.929542083406318</v>
      </c>
      <c r="H113" s="19"/>
    </row>
    <row r="114" spans="1:8" s="6" customFormat="1" ht="45" customHeight="1" x14ac:dyDescent="0.2">
      <c r="A114" s="38" t="s">
        <v>145</v>
      </c>
      <c r="B114" s="30" t="s">
        <v>85</v>
      </c>
      <c r="C114" s="34" t="s">
        <v>146</v>
      </c>
      <c r="D114" s="32">
        <v>451021</v>
      </c>
      <c r="E114" s="32">
        <v>437172.59</v>
      </c>
      <c r="F114" s="32">
        <f t="shared" si="30"/>
        <v>-13848.409999999974</v>
      </c>
      <c r="G114" s="33">
        <f t="shared" si="29"/>
        <v>96.929542083406318</v>
      </c>
      <c r="H114" s="19"/>
    </row>
    <row r="115" spans="1:8" s="6" customFormat="1" ht="27" customHeight="1" x14ac:dyDescent="0.2">
      <c r="A115" s="38" t="s">
        <v>147</v>
      </c>
      <c r="B115" s="30" t="s">
        <v>5</v>
      </c>
      <c r="C115" s="34" t="s">
        <v>148</v>
      </c>
      <c r="D115" s="32">
        <f>+D120+D116</f>
        <v>2672785.3699999996</v>
      </c>
      <c r="E115" s="32">
        <f>+E120+E116</f>
        <v>3093867.44</v>
      </c>
      <c r="F115" s="32">
        <f t="shared" si="30"/>
        <v>421082.0700000003</v>
      </c>
      <c r="G115" s="33">
        <f t="shared" si="29"/>
        <v>115.75442887133134</v>
      </c>
      <c r="H115" s="19"/>
    </row>
    <row r="116" spans="1:8" s="6" customFormat="1" ht="18.600000000000001" customHeight="1" x14ac:dyDescent="0.2">
      <c r="A116" s="38" t="s">
        <v>149</v>
      </c>
      <c r="B116" s="30" t="s">
        <v>5</v>
      </c>
      <c r="C116" s="34" t="s">
        <v>150</v>
      </c>
      <c r="D116" s="32">
        <f t="shared" ref="D116:E117" si="38">+D117</f>
        <v>48750</v>
      </c>
      <c r="E116" s="32">
        <f t="shared" si="38"/>
        <v>48200</v>
      </c>
      <c r="F116" s="32">
        <f t="shared" si="30"/>
        <v>-550</v>
      </c>
      <c r="G116" s="33">
        <f t="shared" si="29"/>
        <v>98.871794871794876</v>
      </c>
      <c r="H116" s="19"/>
    </row>
    <row r="117" spans="1:8" s="6" customFormat="1" ht="18.600000000000001" customHeight="1" x14ac:dyDescent="0.2">
      <c r="A117" s="38" t="s">
        <v>151</v>
      </c>
      <c r="B117" s="30" t="s">
        <v>5</v>
      </c>
      <c r="C117" s="34" t="s">
        <v>152</v>
      </c>
      <c r="D117" s="32">
        <f t="shared" si="38"/>
        <v>48750</v>
      </c>
      <c r="E117" s="32">
        <f t="shared" si="38"/>
        <v>48200</v>
      </c>
      <c r="F117" s="32">
        <f t="shared" si="30"/>
        <v>-550</v>
      </c>
      <c r="G117" s="33">
        <f t="shared" si="29"/>
        <v>98.871794871794876</v>
      </c>
      <c r="H117" s="19"/>
    </row>
    <row r="118" spans="1:8" s="6" customFormat="1" ht="31.15" customHeight="1" x14ac:dyDescent="0.2">
      <c r="A118" s="38" t="s">
        <v>153</v>
      </c>
      <c r="B118" s="30" t="s">
        <v>5</v>
      </c>
      <c r="C118" s="44" t="s">
        <v>154</v>
      </c>
      <c r="D118" s="32">
        <f t="shared" ref="D118:E118" si="39">SUM(D119:D119)</f>
        <v>48750</v>
      </c>
      <c r="E118" s="32">
        <f t="shared" si="39"/>
        <v>48200</v>
      </c>
      <c r="F118" s="32">
        <f t="shared" si="30"/>
        <v>-550</v>
      </c>
      <c r="G118" s="33">
        <f t="shared" si="29"/>
        <v>98.871794871794876</v>
      </c>
      <c r="H118" s="19"/>
    </row>
    <row r="119" spans="1:8" s="6" customFormat="1" ht="56.45" customHeight="1" x14ac:dyDescent="0.2">
      <c r="A119" s="52" t="s">
        <v>155</v>
      </c>
      <c r="B119" s="30" t="s">
        <v>85</v>
      </c>
      <c r="C119" s="44" t="s">
        <v>156</v>
      </c>
      <c r="D119" s="32">
        <v>48750</v>
      </c>
      <c r="E119" s="32">
        <v>48200</v>
      </c>
      <c r="F119" s="32">
        <f t="shared" si="30"/>
        <v>-550</v>
      </c>
      <c r="G119" s="33">
        <f t="shared" si="29"/>
        <v>98.871794871794876</v>
      </c>
      <c r="H119" s="19"/>
    </row>
    <row r="120" spans="1:8" s="6" customFormat="1" ht="18.600000000000001" customHeight="1" x14ac:dyDescent="0.2">
      <c r="A120" s="38" t="s">
        <v>157</v>
      </c>
      <c r="B120" s="30" t="s">
        <v>5</v>
      </c>
      <c r="C120" s="34" t="s">
        <v>158</v>
      </c>
      <c r="D120" s="32">
        <f t="shared" ref="D120:E121" si="40">+D121</f>
        <v>2624035.3699999996</v>
      </c>
      <c r="E120" s="32">
        <f t="shared" si="40"/>
        <v>3045667.44</v>
      </c>
      <c r="F120" s="32">
        <f t="shared" si="30"/>
        <v>421632.0700000003</v>
      </c>
      <c r="G120" s="33">
        <f t="shared" si="29"/>
        <v>116.06807876221579</v>
      </c>
      <c r="H120" s="19"/>
    </row>
    <row r="121" spans="1:8" s="6" customFormat="1" ht="18.600000000000001" customHeight="1" x14ac:dyDescent="0.2">
      <c r="A121" s="38" t="s">
        <v>159</v>
      </c>
      <c r="B121" s="30" t="s">
        <v>5</v>
      </c>
      <c r="C121" s="34" t="s">
        <v>160</v>
      </c>
      <c r="D121" s="32">
        <f t="shared" si="40"/>
        <v>2624035.3699999996</v>
      </c>
      <c r="E121" s="32">
        <f t="shared" si="40"/>
        <v>3045667.44</v>
      </c>
      <c r="F121" s="32">
        <f t="shared" si="30"/>
        <v>421632.0700000003</v>
      </c>
      <c r="G121" s="33">
        <f t="shared" si="29"/>
        <v>116.06807876221579</v>
      </c>
      <c r="H121" s="19"/>
    </row>
    <row r="122" spans="1:8" s="6" customFormat="1" ht="18" customHeight="1" x14ac:dyDescent="0.2">
      <c r="A122" s="38" t="s">
        <v>161</v>
      </c>
      <c r="B122" s="30" t="s">
        <v>5</v>
      </c>
      <c r="C122" s="34" t="s">
        <v>162</v>
      </c>
      <c r="D122" s="32">
        <f>+D128+D129+D125+D126+D127+D124+D123</f>
        <v>2624035.3699999996</v>
      </c>
      <c r="E122" s="32">
        <f>+E128+E129+E125+E126+E127+E124+E123</f>
        <v>3045667.44</v>
      </c>
      <c r="F122" s="32">
        <f t="shared" si="30"/>
        <v>421632.0700000003</v>
      </c>
      <c r="G122" s="33">
        <f t="shared" si="29"/>
        <v>116.06807876221579</v>
      </c>
      <c r="H122" s="19"/>
    </row>
    <row r="123" spans="1:8" s="6" customFormat="1" ht="16.899999999999999" customHeight="1" x14ac:dyDescent="0.2">
      <c r="A123" s="29" t="s">
        <v>161</v>
      </c>
      <c r="B123" s="30" t="s">
        <v>285</v>
      </c>
      <c r="C123" s="34" t="s">
        <v>162</v>
      </c>
      <c r="D123" s="32">
        <v>10523.71</v>
      </c>
      <c r="E123" s="32">
        <v>10523.71</v>
      </c>
      <c r="F123" s="32">
        <f t="shared" si="30"/>
        <v>0</v>
      </c>
      <c r="G123" s="33">
        <f t="shared" si="29"/>
        <v>100</v>
      </c>
      <c r="H123" s="19"/>
    </row>
    <row r="124" spans="1:8" s="6" customFormat="1" ht="18.600000000000001" customHeight="1" x14ac:dyDescent="0.2">
      <c r="A124" s="29" t="s">
        <v>161</v>
      </c>
      <c r="B124" s="30" t="s">
        <v>85</v>
      </c>
      <c r="C124" s="34" t="s">
        <v>162</v>
      </c>
      <c r="D124" s="32">
        <v>21259</v>
      </c>
      <c r="E124" s="32">
        <v>21258.25</v>
      </c>
      <c r="F124" s="32">
        <f t="shared" si="30"/>
        <v>-0.75</v>
      </c>
      <c r="G124" s="33">
        <f t="shared" si="29"/>
        <v>99.996472082412154</v>
      </c>
      <c r="H124" s="19"/>
    </row>
    <row r="125" spans="1:8" s="6" customFormat="1" ht="16.899999999999999" customHeight="1" x14ac:dyDescent="0.2">
      <c r="A125" s="29" t="s">
        <v>161</v>
      </c>
      <c r="B125" s="30" t="s">
        <v>228</v>
      </c>
      <c r="C125" s="34" t="s">
        <v>162</v>
      </c>
      <c r="D125" s="32">
        <v>847498.32</v>
      </c>
      <c r="E125" s="32">
        <v>1007109.14</v>
      </c>
      <c r="F125" s="32">
        <f t="shared" si="30"/>
        <v>159610.82000000007</v>
      </c>
      <c r="G125" s="33">
        <f t="shared" si="29"/>
        <v>118.83317243625923</v>
      </c>
      <c r="H125" s="19"/>
    </row>
    <row r="126" spans="1:8" s="6" customFormat="1" ht="19.899999999999999" customHeight="1" x14ac:dyDescent="0.2">
      <c r="A126" s="29" t="s">
        <v>161</v>
      </c>
      <c r="B126" s="30" t="s">
        <v>379</v>
      </c>
      <c r="C126" s="34" t="s">
        <v>162</v>
      </c>
      <c r="D126" s="32">
        <v>183.76</v>
      </c>
      <c r="E126" s="32">
        <v>183.76</v>
      </c>
      <c r="F126" s="32">
        <f t="shared" si="30"/>
        <v>0</v>
      </c>
      <c r="G126" s="33">
        <f t="shared" si="29"/>
        <v>100</v>
      </c>
      <c r="H126" s="19"/>
    </row>
    <row r="127" spans="1:8" s="6" customFormat="1" ht="20.45" customHeight="1" x14ac:dyDescent="0.2">
      <c r="A127" s="29" t="s">
        <v>161</v>
      </c>
      <c r="B127" s="30" t="s">
        <v>90</v>
      </c>
      <c r="C127" s="34" t="s">
        <v>162</v>
      </c>
      <c r="D127" s="32">
        <v>47570.58</v>
      </c>
      <c r="E127" s="32">
        <v>47570.58</v>
      </c>
      <c r="F127" s="32">
        <f t="shared" si="30"/>
        <v>0</v>
      </c>
      <c r="G127" s="33">
        <f t="shared" si="29"/>
        <v>100</v>
      </c>
      <c r="H127" s="19"/>
    </row>
    <row r="128" spans="1:8" s="6" customFormat="1" ht="43.15" customHeight="1" x14ac:dyDescent="0.2">
      <c r="A128" s="29" t="s">
        <v>163</v>
      </c>
      <c r="B128" s="30" t="s">
        <v>90</v>
      </c>
      <c r="C128" s="34" t="s">
        <v>164</v>
      </c>
      <c r="D128" s="32">
        <v>787000</v>
      </c>
      <c r="E128" s="32">
        <v>766142</v>
      </c>
      <c r="F128" s="32">
        <f t="shared" si="30"/>
        <v>-20858</v>
      </c>
      <c r="G128" s="33">
        <f t="shared" si="29"/>
        <v>97.349682337992377</v>
      </c>
      <c r="H128" s="19"/>
    </row>
    <row r="129" spans="1:8" s="6" customFormat="1" ht="30" customHeight="1" x14ac:dyDescent="0.2">
      <c r="A129" s="52" t="s">
        <v>165</v>
      </c>
      <c r="B129" s="30" t="s">
        <v>90</v>
      </c>
      <c r="C129" s="34" t="s">
        <v>166</v>
      </c>
      <c r="D129" s="32">
        <v>910000</v>
      </c>
      <c r="E129" s="32">
        <v>1192880</v>
      </c>
      <c r="F129" s="32">
        <f t="shared" si="30"/>
        <v>282880</v>
      </c>
      <c r="G129" s="33">
        <f t="shared" si="29"/>
        <v>131.08571428571429</v>
      </c>
      <c r="H129" s="19"/>
    </row>
    <row r="130" spans="1:8" s="6" customFormat="1" ht="28.15" customHeight="1" x14ac:dyDescent="0.2">
      <c r="A130" s="38" t="s">
        <v>167</v>
      </c>
      <c r="B130" s="30" t="s">
        <v>5</v>
      </c>
      <c r="C130" s="34" t="s">
        <v>168</v>
      </c>
      <c r="D130" s="32">
        <f>+D131+D135</f>
        <v>19032443</v>
      </c>
      <c r="E130" s="32">
        <f>+E131+E135</f>
        <v>19485083.050000001</v>
      </c>
      <c r="F130" s="32">
        <f t="shared" si="30"/>
        <v>452640.05000000075</v>
      </c>
      <c r="G130" s="33">
        <f t="shared" si="29"/>
        <v>102.37825511942951</v>
      </c>
      <c r="H130" s="19"/>
    </row>
    <row r="131" spans="1:8" s="6" customFormat="1" ht="70.900000000000006" customHeight="1" x14ac:dyDescent="0.2">
      <c r="A131" s="38" t="s">
        <v>169</v>
      </c>
      <c r="B131" s="53" t="s">
        <v>5</v>
      </c>
      <c r="C131" s="53" t="s">
        <v>170</v>
      </c>
      <c r="D131" s="32">
        <f t="shared" ref="D131" si="41">+D132</f>
        <v>8275933</v>
      </c>
      <c r="E131" s="32">
        <f>+E132</f>
        <v>8264364.6600000001</v>
      </c>
      <c r="F131" s="32">
        <f t="shared" si="30"/>
        <v>-11568.339999999851</v>
      </c>
      <c r="G131" s="33">
        <f t="shared" si="29"/>
        <v>99.860217089722696</v>
      </c>
      <c r="H131" s="19"/>
    </row>
    <row r="132" spans="1:8" s="6" customFormat="1" ht="81.599999999999994" customHeight="1" x14ac:dyDescent="0.2">
      <c r="A132" s="38" t="s">
        <v>171</v>
      </c>
      <c r="B132" s="53" t="s">
        <v>5</v>
      </c>
      <c r="C132" s="53" t="s">
        <v>172</v>
      </c>
      <c r="D132" s="32">
        <f>+D133</f>
        <v>8275933</v>
      </c>
      <c r="E132" s="32">
        <f>+E133+E134</f>
        <v>8264364.6600000001</v>
      </c>
      <c r="F132" s="32">
        <f t="shared" si="30"/>
        <v>-11568.339999999851</v>
      </c>
      <c r="G132" s="33">
        <f t="shared" si="29"/>
        <v>99.860217089722696</v>
      </c>
      <c r="H132" s="19"/>
    </row>
    <row r="133" spans="1:8" s="6" customFormat="1" ht="83.45" customHeight="1" x14ac:dyDescent="0.2">
      <c r="A133" s="38" t="s">
        <v>494</v>
      </c>
      <c r="B133" s="53" t="s">
        <v>85</v>
      </c>
      <c r="C133" s="53" t="s">
        <v>493</v>
      </c>
      <c r="D133" s="32">
        <v>8275933</v>
      </c>
      <c r="E133" s="32">
        <v>8263500.1600000001</v>
      </c>
      <c r="F133" s="32">
        <f t="shared" si="30"/>
        <v>-12432.839999999851</v>
      </c>
      <c r="G133" s="33">
        <f t="shared" si="29"/>
        <v>99.849771137586544</v>
      </c>
      <c r="H133" s="19"/>
    </row>
    <row r="134" spans="1:8" s="6" customFormat="1" ht="87" customHeight="1" x14ac:dyDescent="0.2">
      <c r="A134" s="38" t="s">
        <v>476</v>
      </c>
      <c r="B134" s="53" t="s">
        <v>85</v>
      </c>
      <c r="C134" s="53" t="s">
        <v>475</v>
      </c>
      <c r="D134" s="32">
        <v>0</v>
      </c>
      <c r="E134" s="32">
        <v>864.5</v>
      </c>
      <c r="F134" s="32">
        <f t="shared" si="30"/>
        <v>864.5</v>
      </c>
      <c r="G134" s="33">
        <v>0</v>
      </c>
      <c r="H134" s="19"/>
    </row>
    <row r="135" spans="1:8" s="6" customFormat="1" ht="29.45" customHeight="1" x14ac:dyDescent="0.2">
      <c r="A135" s="38" t="s">
        <v>173</v>
      </c>
      <c r="B135" s="53" t="s">
        <v>5</v>
      </c>
      <c r="C135" s="54" t="s">
        <v>174</v>
      </c>
      <c r="D135" s="32">
        <f t="shared" ref="D135:E135" si="42">+D136+D138</f>
        <v>10756510</v>
      </c>
      <c r="E135" s="32">
        <f t="shared" si="42"/>
        <v>11220718.390000001</v>
      </c>
      <c r="F135" s="32">
        <f t="shared" si="30"/>
        <v>464208.3900000006</v>
      </c>
      <c r="G135" s="33">
        <f t="shared" si="29"/>
        <v>104.31560413182343</v>
      </c>
      <c r="H135" s="19"/>
    </row>
    <row r="136" spans="1:8" s="6" customFormat="1" ht="30.6" customHeight="1" x14ac:dyDescent="0.2">
      <c r="A136" s="38" t="s">
        <v>175</v>
      </c>
      <c r="B136" s="53" t="s">
        <v>5</v>
      </c>
      <c r="C136" s="54" t="s">
        <v>176</v>
      </c>
      <c r="D136" s="32">
        <f t="shared" ref="D136:E136" si="43">+D137</f>
        <v>9600000</v>
      </c>
      <c r="E136" s="32">
        <f t="shared" si="43"/>
        <v>10096193.09</v>
      </c>
      <c r="F136" s="32">
        <f t="shared" si="30"/>
        <v>496193.08999999985</v>
      </c>
      <c r="G136" s="33">
        <f t="shared" si="29"/>
        <v>105.16867802083334</v>
      </c>
      <c r="H136" s="19"/>
    </row>
    <row r="137" spans="1:8" s="6" customFormat="1" ht="45" customHeight="1" x14ac:dyDescent="0.2">
      <c r="A137" s="38" t="s">
        <v>177</v>
      </c>
      <c r="B137" s="53" t="s">
        <v>85</v>
      </c>
      <c r="C137" s="54" t="s">
        <v>178</v>
      </c>
      <c r="D137" s="32">
        <v>9600000</v>
      </c>
      <c r="E137" s="32">
        <v>10096193.09</v>
      </c>
      <c r="F137" s="32">
        <f t="shared" si="30"/>
        <v>496193.08999999985</v>
      </c>
      <c r="G137" s="33">
        <f t="shared" si="29"/>
        <v>105.16867802083334</v>
      </c>
      <c r="H137" s="19"/>
    </row>
    <row r="138" spans="1:8" s="6" customFormat="1" ht="42" customHeight="1" x14ac:dyDescent="0.2">
      <c r="A138" s="38" t="s">
        <v>179</v>
      </c>
      <c r="B138" s="53" t="s">
        <v>5</v>
      </c>
      <c r="C138" s="54" t="s">
        <v>180</v>
      </c>
      <c r="D138" s="32">
        <f t="shared" ref="D138:E138" si="44">+D139</f>
        <v>1156510</v>
      </c>
      <c r="E138" s="32">
        <f t="shared" si="44"/>
        <v>1124525.3</v>
      </c>
      <c r="F138" s="32">
        <f t="shared" si="30"/>
        <v>-31984.699999999953</v>
      </c>
      <c r="G138" s="33">
        <f t="shared" si="29"/>
        <v>97.234377566990347</v>
      </c>
      <c r="H138" s="19"/>
    </row>
    <row r="139" spans="1:8" s="6" customFormat="1" ht="42" customHeight="1" x14ac:dyDescent="0.2">
      <c r="A139" s="38" t="s">
        <v>181</v>
      </c>
      <c r="B139" s="53" t="s">
        <v>85</v>
      </c>
      <c r="C139" s="54" t="s">
        <v>182</v>
      </c>
      <c r="D139" s="32">
        <v>1156510</v>
      </c>
      <c r="E139" s="32">
        <v>1124525.3</v>
      </c>
      <c r="F139" s="32">
        <f t="shared" si="30"/>
        <v>-31984.699999999953</v>
      </c>
      <c r="G139" s="33">
        <f t="shared" ref="G139:G198" si="45">E139/D139*100</f>
        <v>97.234377566990347</v>
      </c>
      <c r="H139" s="19"/>
    </row>
    <row r="140" spans="1:8" s="6" customFormat="1" ht="17.45" customHeight="1" x14ac:dyDescent="0.2">
      <c r="A140" s="38" t="s">
        <v>183</v>
      </c>
      <c r="B140" s="30" t="s">
        <v>5</v>
      </c>
      <c r="C140" s="34" t="s">
        <v>184</v>
      </c>
      <c r="D140" s="32">
        <f>D141+D167+D169+D183+D202</f>
        <v>14536019.959999999</v>
      </c>
      <c r="E140" s="32">
        <f>E141+E167+E169+E183+E202</f>
        <v>13848427.73</v>
      </c>
      <c r="F140" s="32">
        <f t="shared" si="30"/>
        <v>-687592.22999999858</v>
      </c>
      <c r="G140" s="33">
        <f t="shared" si="45"/>
        <v>95.269735237760372</v>
      </c>
      <c r="H140" s="19"/>
    </row>
    <row r="141" spans="1:8" s="6" customFormat="1" ht="27" customHeight="1" x14ac:dyDescent="0.2">
      <c r="A141" s="38" t="s">
        <v>185</v>
      </c>
      <c r="B141" s="30" t="s">
        <v>5</v>
      </c>
      <c r="C141" s="34" t="s">
        <v>186</v>
      </c>
      <c r="D141" s="32">
        <f>+D142+D145+D148+D155+D161+D164+D151+D153+D159+D157</f>
        <v>4128264</v>
      </c>
      <c r="E141" s="32">
        <f>+E142+E145+E148+E155+E161+E164+E151+E153+E159+E157</f>
        <v>3716490.89</v>
      </c>
      <c r="F141" s="32">
        <f t="shared" ref="F141:F204" si="46">+E141-D141</f>
        <v>-411773.10999999987</v>
      </c>
      <c r="G141" s="33">
        <f t="shared" si="45"/>
        <v>90.025514114407414</v>
      </c>
      <c r="H141" s="19"/>
    </row>
    <row r="142" spans="1:8" s="6" customFormat="1" ht="45" customHeight="1" x14ac:dyDescent="0.2">
      <c r="A142" s="38" t="s">
        <v>187</v>
      </c>
      <c r="B142" s="30" t="s">
        <v>5</v>
      </c>
      <c r="C142" s="44" t="s">
        <v>188</v>
      </c>
      <c r="D142" s="32">
        <f>+D143+D144</f>
        <v>33400</v>
      </c>
      <c r="E142" s="32">
        <f t="shared" ref="E142" si="47">+E143+E144</f>
        <v>36793</v>
      </c>
      <c r="F142" s="32">
        <f t="shared" si="46"/>
        <v>3393</v>
      </c>
      <c r="G142" s="33">
        <f t="shared" si="45"/>
        <v>110.15868263473054</v>
      </c>
      <c r="H142" s="19"/>
    </row>
    <row r="143" spans="1:8" s="6" customFormat="1" ht="69.599999999999994" customHeight="1" x14ac:dyDescent="0.2">
      <c r="A143" s="38" t="s">
        <v>189</v>
      </c>
      <c r="B143" s="30" t="s">
        <v>190</v>
      </c>
      <c r="C143" s="44" t="s">
        <v>191</v>
      </c>
      <c r="D143" s="32">
        <v>21800</v>
      </c>
      <c r="E143" s="32">
        <v>24446.93</v>
      </c>
      <c r="F143" s="32">
        <f t="shared" si="46"/>
        <v>2646.9300000000003</v>
      </c>
      <c r="G143" s="33">
        <f t="shared" si="45"/>
        <v>112.14188073394496</v>
      </c>
      <c r="H143" s="19"/>
    </row>
    <row r="144" spans="1:8" s="6" customFormat="1" ht="69.599999999999994" customHeight="1" x14ac:dyDescent="0.2">
      <c r="A144" s="38" t="s">
        <v>189</v>
      </c>
      <c r="B144" s="30" t="s">
        <v>192</v>
      </c>
      <c r="C144" s="44" t="s">
        <v>191</v>
      </c>
      <c r="D144" s="32">
        <v>11600</v>
      </c>
      <c r="E144" s="32">
        <v>12346.07</v>
      </c>
      <c r="F144" s="32">
        <f t="shared" si="46"/>
        <v>746.06999999999971</v>
      </c>
      <c r="G144" s="33">
        <f t="shared" si="45"/>
        <v>106.43163793103447</v>
      </c>
      <c r="H144" s="19"/>
    </row>
    <row r="145" spans="1:8" s="6" customFormat="1" ht="70.150000000000006" customHeight="1" x14ac:dyDescent="0.2">
      <c r="A145" s="38" t="s">
        <v>193</v>
      </c>
      <c r="B145" s="30" t="s">
        <v>5</v>
      </c>
      <c r="C145" s="44" t="s">
        <v>194</v>
      </c>
      <c r="D145" s="32">
        <f t="shared" ref="D145:E145" si="48">+D146+D147</f>
        <v>466910</v>
      </c>
      <c r="E145" s="32">
        <f t="shared" si="48"/>
        <v>460788.92000000004</v>
      </c>
      <c r="F145" s="32">
        <f t="shared" si="46"/>
        <v>-6121.0799999999581</v>
      </c>
      <c r="G145" s="33">
        <f t="shared" si="45"/>
        <v>98.689023580561582</v>
      </c>
      <c r="H145" s="19"/>
    </row>
    <row r="146" spans="1:8" s="6" customFormat="1" ht="84" customHeight="1" x14ac:dyDescent="0.2">
      <c r="A146" s="38" t="s">
        <v>195</v>
      </c>
      <c r="B146" s="30" t="s">
        <v>190</v>
      </c>
      <c r="C146" s="44" t="s">
        <v>196</v>
      </c>
      <c r="D146" s="32">
        <v>22710</v>
      </c>
      <c r="E146" s="32">
        <v>13957.65</v>
      </c>
      <c r="F146" s="32">
        <f t="shared" si="46"/>
        <v>-8752.35</v>
      </c>
      <c r="G146" s="33">
        <f t="shared" si="45"/>
        <v>61.460369881109642</v>
      </c>
      <c r="H146" s="19"/>
    </row>
    <row r="147" spans="1:8" s="6" customFormat="1" ht="84.6" customHeight="1" x14ac:dyDescent="0.2">
      <c r="A147" s="38" t="s">
        <v>195</v>
      </c>
      <c r="B147" s="30" t="s">
        <v>192</v>
      </c>
      <c r="C147" s="44" t="s">
        <v>196</v>
      </c>
      <c r="D147" s="32">
        <v>444200</v>
      </c>
      <c r="E147" s="32">
        <v>446831.27</v>
      </c>
      <c r="F147" s="32">
        <f t="shared" si="46"/>
        <v>2631.2700000000186</v>
      </c>
      <c r="G147" s="33">
        <f t="shared" si="45"/>
        <v>100.59236154885187</v>
      </c>
      <c r="H147" s="19"/>
    </row>
    <row r="148" spans="1:8" s="6" customFormat="1" ht="52.5" customHeight="1" x14ac:dyDescent="0.2">
      <c r="A148" s="38" t="s">
        <v>197</v>
      </c>
      <c r="B148" s="30" t="s">
        <v>5</v>
      </c>
      <c r="C148" s="44" t="s">
        <v>198</v>
      </c>
      <c r="D148" s="32">
        <f t="shared" ref="D148:E148" si="49">+D150+D149</f>
        <v>19054</v>
      </c>
      <c r="E148" s="32">
        <f t="shared" si="49"/>
        <v>17489.900000000001</v>
      </c>
      <c r="F148" s="32">
        <f t="shared" si="46"/>
        <v>-1564.0999999999985</v>
      </c>
      <c r="G148" s="33">
        <f t="shared" si="45"/>
        <v>91.791224939645218</v>
      </c>
      <c r="H148" s="19"/>
    </row>
    <row r="149" spans="1:8" s="6" customFormat="1" ht="70.150000000000006" customHeight="1" x14ac:dyDescent="0.2">
      <c r="A149" s="38" t="s">
        <v>199</v>
      </c>
      <c r="B149" s="30" t="s">
        <v>190</v>
      </c>
      <c r="C149" s="44" t="s">
        <v>200</v>
      </c>
      <c r="D149" s="32">
        <v>1154</v>
      </c>
      <c r="E149" s="32">
        <v>2153.0500000000002</v>
      </c>
      <c r="F149" s="32">
        <f t="shared" si="46"/>
        <v>999.05000000000018</v>
      </c>
      <c r="G149" s="33">
        <f t="shared" si="45"/>
        <v>186.5727902946274</v>
      </c>
      <c r="H149" s="19"/>
    </row>
    <row r="150" spans="1:8" s="6" customFormat="1" ht="69.599999999999994" customHeight="1" x14ac:dyDescent="0.2">
      <c r="A150" s="38" t="s">
        <v>199</v>
      </c>
      <c r="B150" s="30" t="s">
        <v>192</v>
      </c>
      <c r="C150" s="44" t="s">
        <v>200</v>
      </c>
      <c r="D150" s="32">
        <v>17900</v>
      </c>
      <c r="E150" s="32">
        <v>15336.85</v>
      </c>
      <c r="F150" s="32">
        <f t="shared" si="46"/>
        <v>-2563.1499999999996</v>
      </c>
      <c r="G150" s="33">
        <f t="shared" si="45"/>
        <v>85.680726256983235</v>
      </c>
      <c r="H150" s="19"/>
    </row>
    <row r="151" spans="1:8" s="6" customFormat="1" ht="55.15" customHeight="1" x14ac:dyDescent="0.2">
      <c r="A151" s="38" t="s">
        <v>201</v>
      </c>
      <c r="B151" s="30" t="s">
        <v>5</v>
      </c>
      <c r="C151" s="44" t="s">
        <v>202</v>
      </c>
      <c r="D151" s="32">
        <f t="shared" ref="D151:E151" si="50">+D152</f>
        <v>360000</v>
      </c>
      <c r="E151" s="32">
        <f t="shared" si="50"/>
        <v>353461.97</v>
      </c>
      <c r="F151" s="32">
        <f t="shared" si="46"/>
        <v>-6538.0300000000279</v>
      </c>
      <c r="G151" s="33">
        <f t="shared" si="45"/>
        <v>98.183880555555547</v>
      </c>
      <c r="H151" s="19"/>
    </row>
    <row r="152" spans="1:8" s="6" customFormat="1" ht="69" customHeight="1" x14ac:dyDescent="0.2">
      <c r="A152" s="38" t="s">
        <v>203</v>
      </c>
      <c r="B152" s="30" t="s">
        <v>192</v>
      </c>
      <c r="C152" s="44" t="s">
        <v>204</v>
      </c>
      <c r="D152" s="32">
        <v>360000</v>
      </c>
      <c r="E152" s="32">
        <v>353461.97</v>
      </c>
      <c r="F152" s="32">
        <f t="shared" si="46"/>
        <v>-6538.0300000000279</v>
      </c>
      <c r="G152" s="33">
        <f t="shared" si="45"/>
        <v>98.183880555555547</v>
      </c>
      <c r="H152" s="19"/>
    </row>
    <row r="153" spans="1:8" s="6" customFormat="1" ht="64.5" customHeight="1" x14ac:dyDescent="0.2">
      <c r="A153" s="38" t="s">
        <v>205</v>
      </c>
      <c r="B153" s="30" t="s">
        <v>5</v>
      </c>
      <c r="C153" s="44" t="s">
        <v>206</v>
      </c>
      <c r="D153" s="32">
        <f t="shared" ref="D153:E153" si="51">+D154</f>
        <v>746500</v>
      </c>
      <c r="E153" s="32">
        <f t="shared" si="51"/>
        <v>731157.68</v>
      </c>
      <c r="F153" s="32">
        <f t="shared" si="46"/>
        <v>-15342.319999999949</v>
      </c>
      <c r="G153" s="33">
        <f t="shared" si="45"/>
        <v>97.944766242464837</v>
      </c>
      <c r="H153" s="19"/>
    </row>
    <row r="154" spans="1:8" s="6" customFormat="1" ht="86.45" customHeight="1" x14ac:dyDescent="0.2">
      <c r="A154" s="38" t="s">
        <v>207</v>
      </c>
      <c r="B154" s="30" t="s">
        <v>192</v>
      </c>
      <c r="C154" s="44" t="s">
        <v>208</v>
      </c>
      <c r="D154" s="32">
        <v>746500</v>
      </c>
      <c r="E154" s="32">
        <v>731157.68</v>
      </c>
      <c r="F154" s="32">
        <f t="shared" si="46"/>
        <v>-15342.319999999949</v>
      </c>
      <c r="G154" s="33">
        <f t="shared" si="45"/>
        <v>97.944766242464837</v>
      </c>
      <c r="H154" s="19"/>
    </row>
    <row r="155" spans="1:8" s="6" customFormat="1" ht="59.45" customHeight="1" x14ac:dyDescent="0.2">
      <c r="A155" s="38" t="s">
        <v>209</v>
      </c>
      <c r="B155" s="30" t="s">
        <v>5</v>
      </c>
      <c r="C155" s="44" t="s">
        <v>210</v>
      </c>
      <c r="D155" s="32">
        <f>+D156</f>
        <v>41500</v>
      </c>
      <c r="E155" s="32">
        <f>+E156</f>
        <v>27672.94</v>
      </c>
      <c r="F155" s="32">
        <f t="shared" si="46"/>
        <v>-13827.060000000001</v>
      </c>
      <c r="G155" s="33">
        <f t="shared" si="45"/>
        <v>66.681783132530114</v>
      </c>
      <c r="H155" s="19"/>
    </row>
    <row r="156" spans="1:8" s="6" customFormat="1" ht="93" customHeight="1" x14ac:dyDescent="0.2">
      <c r="A156" s="38" t="s">
        <v>211</v>
      </c>
      <c r="B156" s="30" t="s">
        <v>192</v>
      </c>
      <c r="C156" s="44" t="s">
        <v>212</v>
      </c>
      <c r="D156" s="32">
        <v>41500</v>
      </c>
      <c r="E156" s="32">
        <v>27672.94</v>
      </c>
      <c r="F156" s="32">
        <f t="shared" si="46"/>
        <v>-13827.060000000001</v>
      </c>
      <c r="G156" s="33">
        <f t="shared" si="45"/>
        <v>66.681783132530114</v>
      </c>
      <c r="H156" s="19"/>
    </row>
    <row r="157" spans="1:8" s="6" customFormat="1" ht="57" customHeight="1" x14ac:dyDescent="0.2">
      <c r="A157" s="38" t="s">
        <v>400</v>
      </c>
      <c r="B157" s="30" t="s">
        <v>5</v>
      </c>
      <c r="C157" s="44" t="s">
        <v>403</v>
      </c>
      <c r="D157" s="32">
        <f>D158</f>
        <v>0</v>
      </c>
      <c r="E157" s="32">
        <f t="shared" ref="E157" si="52">E158</f>
        <v>15.5</v>
      </c>
      <c r="F157" s="32">
        <f t="shared" si="46"/>
        <v>15.5</v>
      </c>
      <c r="G157" s="33">
        <v>0</v>
      </c>
      <c r="H157" s="19"/>
    </row>
    <row r="158" spans="1:8" s="6" customFormat="1" ht="69.599999999999994" customHeight="1" x14ac:dyDescent="0.2">
      <c r="A158" s="38" t="s">
        <v>401</v>
      </c>
      <c r="B158" s="30" t="s">
        <v>192</v>
      </c>
      <c r="C158" s="44" t="s">
        <v>402</v>
      </c>
      <c r="D158" s="32">
        <v>0</v>
      </c>
      <c r="E158" s="32">
        <v>15.5</v>
      </c>
      <c r="F158" s="32">
        <f t="shared" si="46"/>
        <v>15.5</v>
      </c>
      <c r="G158" s="33">
        <v>0</v>
      </c>
      <c r="H158" s="19"/>
    </row>
    <row r="159" spans="1:8" s="6" customFormat="1" ht="58.15" customHeight="1" x14ac:dyDescent="0.2">
      <c r="A159" s="38" t="s">
        <v>213</v>
      </c>
      <c r="B159" s="30" t="s">
        <v>5</v>
      </c>
      <c r="C159" s="44" t="s">
        <v>214</v>
      </c>
      <c r="D159" s="32">
        <f t="shared" ref="D159:E159" si="53">+D160</f>
        <v>9900</v>
      </c>
      <c r="E159" s="32">
        <f t="shared" si="53"/>
        <v>11444.24</v>
      </c>
      <c r="F159" s="32">
        <f t="shared" si="46"/>
        <v>1544.2399999999998</v>
      </c>
      <c r="G159" s="33">
        <f t="shared" si="45"/>
        <v>115.59838383838384</v>
      </c>
      <c r="H159" s="19"/>
    </row>
    <row r="160" spans="1:8" s="6" customFormat="1" ht="72" customHeight="1" x14ac:dyDescent="0.2">
      <c r="A160" s="38" t="s">
        <v>215</v>
      </c>
      <c r="B160" s="30" t="s">
        <v>192</v>
      </c>
      <c r="C160" s="44" t="s">
        <v>216</v>
      </c>
      <c r="D160" s="32">
        <v>9900</v>
      </c>
      <c r="E160" s="32">
        <v>11444.24</v>
      </c>
      <c r="F160" s="32">
        <f t="shared" si="46"/>
        <v>1544.2399999999998</v>
      </c>
      <c r="G160" s="33">
        <f t="shared" si="45"/>
        <v>115.59838383838384</v>
      </c>
      <c r="H160" s="19"/>
    </row>
    <row r="161" spans="1:8" s="6" customFormat="1" ht="47.45" customHeight="1" x14ac:dyDescent="0.2">
      <c r="A161" s="38" t="s">
        <v>217</v>
      </c>
      <c r="B161" s="30" t="s">
        <v>5</v>
      </c>
      <c r="C161" s="44" t="s">
        <v>218</v>
      </c>
      <c r="D161" s="32">
        <f t="shared" ref="D161:E161" si="54">+D162+D163</f>
        <v>841300</v>
      </c>
      <c r="E161" s="32">
        <f t="shared" si="54"/>
        <v>745446.05</v>
      </c>
      <c r="F161" s="32">
        <f t="shared" si="46"/>
        <v>-95853.949999999953</v>
      </c>
      <c r="G161" s="33">
        <f t="shared" si="45"/>
        <v>88.606448353738259</v>
      </c>
      <c r="H161" s="19"/>
    </row>
    <row r="162" spans="1:8" s="6" customFormat="1" ht="72.599999999999994" customHeight="1" x14ac:dyDescent="0.2">
      <c r="A162" s="38" t="s">
        <v>219</v>
      </c>
      <c r="B162" s="30" t="s">
        <v>190</v>
      </c>
      <c r="C162" s="44" t="s">
        <v>220</v>
      </c>
      <c r="D162" s="32">
        <v>4000</v>
      </c>
      <c r="E162" s="32">
        <v>2733.77</v>
      </c>
      <c r="F162" s="32">
        <f t="shared" si="46"/>
        <v>-1266.23</v>
      </c>
      <c r="G162" s="33">
        <f t="shared" si="45"/>
        <v>68.344249999999988</v>
      </c>
      <c r="H162" s="19"/>
    </row>
    <row r="163" spans="1:8" s="6" customFormat="1" ht="70.900000000000006" customHeight="1" x14ac:dyDescent="0.2">
      <c r="A163" s="38" t="s">
        <v>219</v>
      </c>
      <c r="B163" s="30" t="s">
        <v>192</v>
      </c>
      <c r="C163" s="44" t="s">
        <v>220</v>
      </c>
      <c r="D163" s="32">
        <v>837300</v>
      </c>
      <c r="E163" s="32">
        <v>742712.28</v>
      </c>
      <c r="F163" s="32">
        <f t="shared" si="46"/>
        <v>-94587.719999999972</v>
      </c>
      <c r="G163" s="33">
        <f t="shared" si="45"/>
        <v>88.703246148333932</v>
      </c>
      <c r="H163" s="19"/>
    </row>
    <row r="164" spans="1:8" s="6" customFormat="1" ht="57" customHeight="1" x14ac:dyDescent="0.2">
      <c r="A164" s="38" t="s">
        <v>221</v>
      </c>
      <c r="B164" s="30" t="s">
        <v>5</v>
      </c>
      <c r="C164" s="44" t="s">
        <v>222</v>
      </c>
      <c r="D164" s="32">
        <f>+D165+D166</f>
        <v>1609700</v>
      </c>
      <c r="E164" s="32">
        <f t="shared" ref="E164" si="55">+E165+E166</f>
        <v>1332220.69</v>
      </c>
      <c r="F164" s="32">
        <f t="shared" si="46"/>
        <v>-277479.31000000006</v>
      </c>
      <c r="G164" s="33">
        <f t="shared" si="45"/>
        <v>82.762048207740563</v>
      </c>
      <c r="H164" s="19"/>
    </row>
    <row r="165" spans="1:8" s="6" customFormat="1" ht="83.45" customHeight="1" x14ac:dyDescent="0.2">
      <c r="A165" s="38" t="s">
        <v>223</v>
      </c>
      <c r="B165" s="30" t="s">
        <v>190</v>
      </c>
      <c r="C165" s="44" t="s">
        <v>224</v>
      </c>
      <c r="D165" s="32">
        <v>35400</v>
      </c>
      <c r="E165" s="32">
        <v>37844.71</v>
      </c>
      <c r="F165" s="32">
        <f t="shared" si="46"/>
        <v>2444.7099999999991</v>
      </c>
      <c r="G165" s="33">
        <f t="shared" si="45"/>
        <v>106.90596045197739</v>
      </c>
      <c r="H165" s="19"/>
    </row>
    <row r="166" spans="1:8" s="6" customFormat="1" ht="76.5" x14ac:dyDescent="0.2">
      <c r="A166" s="38" t="s">
        <v>223</v>
      </c>
      <c r="B166" s="30" t="s">
        <v>192</v>
      </c>
      <c r="C166" s="44" t="s">
        <v>224</v>
      </c>
      <c r="D166" s="32">
        <v>1574300</v>
      </c>
      <c r="E166" s="32">
        <v>1294375.98</v>
      </c>
      <c r="F166" s="32">
        <f t="shared" si="46"/>
        <v>-279924.02</v>
      </c>
      <c r="G166" s="33">
        <f t="shared" si="45"/>
        <v>82.21914374642698</v>
      </c>
      <c r="H166" s="19"/>
    </row>
    <row r="167" spans="1:8" s="6" customFormat="1" ht="30.6" customHeight="1" x14ac:dyDescent="0.2">
      <c r="A167" s="38" t="s">
        <v>225</v>
      </c>
      <c r="B167" s="55" t="s">
        <v>5</v>
      </c>
      <c r="C167" s="56" t="s">
        <v>226</v>
      </c>
      <c r="D167" s="32">
        <f t="shared" ref="D167:E167" si="56">+D168</f>
        <v>270000</v>
      </c>
      <c r="E167" s="32">
        <f t="shared" si="56"/>
        <v>287586.2</v>
      </c>
      <c r="F167" s="32">
        <f t="shared" si="46"/>
        <v>17586.200000000012</v>
      </c>
      <c r="G167" s="33">
        <f t="shared" si="45"/>
        <v>106.5134074074074</v>
      </c>
      <c r="H167" s="19"/>
    </row>
    <row r="168" spans="1:8" s="6" customFormat="1" ht="45" customHeight="1" x14ac:dyDescent="0.2">
      <c r="A168" s="38" t="s">
        <v>227</v>
      </c>
      <c r="B168" s="55" t="s">
        <v>228</v>
      </c>
      <c r="C168" s="56" t="s">
        <v>229</v>
      </c>
      <c r="D168" s="32">
        <v>270000</v>
      </c>
      <c r="E168" s="32">
        <v>287586.2</v>
      </c>
      <c r="F168" s="32">
        <f t="shared" si="46"/>
        <v>17586.200000000012</v>
      </c>
      <c r="G168" s="33">
        <f t="shared" si="45"/>
        <v>106.5134074074074</v>
      </c>
      <c r="H168" s="19"/>
    </row>
    <row r="169" spans="1:8" s="6" customFormat="1" ht="93" customHeight="1" x14ac:dyDescent="0.2">
      <c r="A169" s="47" t="s">
        <v>230</v>
      </c>
      <c r="B169" s="30" t="s">
        <v>5</v>
      </c>
      <c r="C169" s="42" t="s">
        <v>495</v>
      </c>
      <c r="D169" s="32">
        <f>+D176+D170</f>
        <v>9353683.2899999991</v>
      </c>
      <c r="E169" s="32">
        <f>+E176+E170</f>
        <v>8899558.3800000008</v>
      </c>
      <c r="F169" s="32">
        <f t="shared" si="46"/>
        <v>-454124.90999999829</v>
      </c>
      <c r="G169" s="33">
        <f t="shared" si="45"/>
        <v>95.144961659269541</v>
      </c>
      <c r="H169" s="19"/>
    </row>
    <row r="170" spans="1:8" s="6" customFormat="1" ht="57" customHeight="1" x14ac:dyDescent="0.2">
      <c r="A170" s="38" t="s">
        <v>231</v>
      </c>
      <c r="B170" s="30" t="s">
        <v>5</v>
      </c>
      <c r="C170" s="42" t="s">
        <v>232</v>
      </c>
      <c r="D170" s="32">
        <f>+D171</f>
        <v>8993.2900000000009</v>
      </c>
      <c r="E170" s="32">
        <f>+E171</f>
        <v>41378.33</v>
      </c>
      <c r="F170" s="32">
        <f t="shared" si="46"/>
        <v>32385.040000000001</v>
      </c>
      <c r="G170" s="33" t="s">
        <v>544</v>
      </c>
      <c r="H170" s="19"/>
    </row>
    <row r="171" spans="1:8" s="6" customFormat="1" ht="69.599999999999994" customHeight="1" x14ac:dyDescent="0.2">
      <c r="A171" s="38" t="s">
        <v>233</v>
      </c>
      <c r="B171" s="30" t="s">
        <v>5</v>
      </c>
      <c r="C171" s="42" t="s">
        <v>339</v>
      </c>
      <c r="D171" s="32">
        <f>+D172+D174+D175+D173</f>
        <v>8993.2900000000009</v>
      </c>
      <c r="E171" s="32">
        <f>+E172+E174+E175+E173</f>
        <v>41378.33</v>
      </c>
      <c r="F171" s="32">
        <f t="shared" si="46"/>
        <v>32385.040000000001</v>
      </c>
      <c r="G171" s="33" t="s">
        <v>544</v>
      </c>
      <c r="H171" s="19"/>
    </row>
    <row r="172" spans="1:8" s="6" customFormat="1" ht="68.45" customHeight="1" x14ac:dyDescent="0.2">
      <c r="A172" s="38" t="s">
        <v>233</v>
      </c>
      <c r="B172" s="30" t="s">
        <v>285</v>
      </c>
      <c r="C172" s="42" t="s">
        <v>339</v>
      </c>
      <c r="D172" s="32">
        <v>3726.81</v>
      </c>
      <c r="E172" s="32">
        <v>3726.81</v>
      </c>
      <c r="F172" s="32">
        <f t="shared" si="46"/>
        <v>0</v>
      </c>
      <c r="G172" s="33">
        <f t="shared" si="45"/>
        <v>100</v>
      </c>
      <c r="H172" s="19"/>
    </row>
    <row r="173" spans="1:8" s="6" customFormat="1" ht="71.25" customHeight="1" x14ac:dyDescent="0.2">
      <c r="A173" s="38" t="s">
        <v>233</v>
      </c>
      <c r="B173" s="30" t="s">
        <v>85</v>
      </c>
      <c r="C173" s="42" t="s">
        <v>339</v>
      </c>
      <c r="D173" s="32">
        <v>0</v>
      </c>
      <c r="E173" s="32">
        <v>31297.41</v>
      </c>
      <c r="F173" s="32">
        <f t="shared" si="46"/>
        <v>31297.41</v>
      </c>
      <c r="G173" s="33">
        <v>0</v>
      </c>
      <c r="H173" s="19"/>
    </row>
    <row r="174" spans="1:8" s="6" customFormat="1" ht="70.900000000000006" customHeight="1" x14ac:dyDescent="0.2">
      <c r="A174" s="38" t="s">
        <v>233</v>
      </c>
      <c r="B174" s="30" t="s">
        <v>228</v>
      </c>
      <c r="C174" s="42" t="s">
        <v>339</v>
      </c>
      <c r="D174" s="32">
        <v>766.48</v>
      </c>
      <c r="E174" s="32">
        <v>766.48</v>
      </c>
      <c r="F174" s="32">
        <f t="shared" si="46"/>
        <v>0</v>
      </c>
      <c r="G174" s="33">
        <f t="shared" si="45"/>
        <v>100</v>
      </c>
      <c r="H174" s="19"/>
    </row>
    <row r="175" spans="1:8" s="6" customFormat="1" ht="67.150000000000006" customHeight="1" x14ac:dyDescent="0.2">
      <c r="A175" s="38" t="s">
        <v>233</v>
      </c>
      <c r="B175" s="30" t="s">
        <v>90</v>
      </c>
      <c r="C175" s="44" t="s">
        <v>234</v>
      </c>
      <c r="D175" s="32">
        <v>4500</v>
      </c>
      <c r="E175" s="32">
        <v>5587.63</v>
      </c>
      <c r="F175" s="32">
        <f t="shared" si="46"/>
        <v>1087.6300000000001</v>
      </c>
      <c r="G175" s="33">
        <f t="shared" si="45"/>
        <v>124.16955555555556</v>
      </c>
      <c r="H175" s="19"/>
    </row>
    <row r="176" spans="1:8" s="6" customFormat="1" ht="70.900000000000006" customHeight="1" x14ac:dyDescent="0.2">
      <c r="A176" s="38" t="s">
        <v>235</v>
      </c>
      <c r="B176" s="30" t="s">
        <v>5</v>
      </c>
      <c r="C176" s="34" t="s">
        <v>236</v>
      </c>
      <c r="D176" s="32">
        <f>+D177</f>
        <v>9344690</v>
      </c>
      <c r="E176" s="32">
        <f>+E177</f>
        <v>8858180.0500000007</v>
      </c>
      <c r="F176" s="32">
        <f t="shared" si="46"/>
        <v>-486509.94999999925</v>
      </c>
      <c r="G176" s="33">
        <f t="shared" si="45"/>
        <v>94.793728309874382</v>
      </c>
      <c r="H176" s="19"/>
    </row>
    <row r="177" spans="1:8" s="6" customFormat="1" ht="58.15" customHeight="1" x14ac:dyDescent="0.2">
      <c r="A177" s="38" t="s">
        <v>241</v>
      </c>
      <c r="B177" s="30" t="s">
        <v>5</v>
      </c>
      <c r="C177" s="34" t="s">
        <v>242</v>
      </c>
      <c r="D177" s="32">
        <f>+D178+D179+D180+D182+D181</f>
        <v>9344690</v>
      </c>
      <c r="E177" s="32">
        <f>+E178+E179+E180+E182+E181</f>
        <v>8858180.0500000007</v>
      </c>
      <c r="F177" s="32">
        <f t="shared" si="46"/>
        <v>-486509.94999999925</v>
      </c>
      <c r="G177" s="33">
        <f t="shared" si="45"/>
        <v>94.793728309874382</v>
      </c>
      <c r="H177" s="19"/>
    </row>
    <row r="178" spans="1:8" s="6" customFormat="1" ht="58.15" customHeight="1" x14ac:dyDescent="0.2">
      <c r="A178" s="38" t="s">
        <v>241</v>
      </c>
      <c r="B178" s="30" t="s">
        <v>85</v>
      </c>
      <c r="C178" s="34" t="s">
        <v>242</v>
      </c>
      <c r="D178" s="32">
        <v>0</v>
      </c>
      <c r="E178" s="32">
        <v>32325.59</v>
      </c>
      <c r="F178" s="32">
        <f t="shared" si="46"/>
        <v>32325.59</v>
      </c>
      <c r="G178" s="33">
        <v>0</v>
      </c>
      <c r="H178" s="19"/>
    </row>
    <row r="179" spans="1:8" s="6" customFormat="1" ht="70.900000000000006" customHeight="1" x14ac:dyDescent="0.2">
      <c r="A179" s="38" t="s">
        <v>237</v>
      </c>
      <c r="B179" s="30" t="s">
        <v>85</v>
      </c>
      <c r="C179" s="34" t="s">
        <v>238</v>
      </c>
      <c r="D179" s="32">
        <v>871870</v>
      </c>
      <c r="E179" s="32">
        <v>856351.57</v>
      </c>
      <c r="F179" s="32">
        <f t="shared" si="46"/>
        <v>-15518.430000000051</v>
      </c>
      <c r="G179" s="33">
        <f t="shared" si="45"/>
        <v>98.22009817977451</v>
      </c>
      <c r="H179" s="19"/>
    </row>
    <row r="180" spans="1:8" s="6" customFormat="1" ht="70.150000000000006" customHeight="1" x14ac:dyDescent="0.2">
      <c r="A180" s="38" t="s">
        <v>239</v>
      </c>
      <c r="B180" s="30" t="s">
        <v>85</v>
      </c>
      <c r="C180" s="34" t="s">
        <v>240</v>
      </c>
      <c r="D180" s="32">
        <v>8445820</v>
      </c>
      <c r="E180" s="32">
        <v>7920200.9299999997</v>
      </c>
      <c r="F180" s="32">
        <f t="shared" si="46"/>
        <v>-525619.0700000003</v>
      </c>
      <c r="G180" s="33">
        <f t="shared" si="45"/>
        <v>93.776577407522296</v>
      </c>
      <c r="H180" s="19"/>
    </row>
    <row r="181" spans="1:8" s="6" customFormat="1" ht="59.25" customHeight="1" x14ac:dyDescent="0.2">
      <c r="A181" s="38" t="s">
        <v>241</v>
      </c>
      <c r="B181" s="30" t="s">
        <v>228</v>
      </c>
      <c r="C181" s="34" t="s">
        <v>242</v>
      </c>
      <c r="D181" s="32">
        <v>1000</v>
      </c>
      <c r="E181" s="32">
        <v>1000</v>
      </c>
      <c r="F181" s="32">
        <f t="shared" si="46"/>
        <v>0</v>
      </c>
      <c r="G181" s="33">
        <f t="shared" si="45"/>
        <v>100</v>
      </c>
      <c r="H181" s="19"/>
    </row>
    <row r="182" spans="1:8" s="6" customFormat="1" ht="57" customHeight="1" x14ac:dyDescent="0.2">
      <c r="A182" s="38" t="s">
        <v>241</v>
      </c>
      <c r="B182" s="30" t="s">
        <v>90</v>
      </c>
      <c r="C182" s="34" t="s">
        <v>242</v>
      </c>
      <c r="D182" s="32">
        <v>26000</v>
      </c>
      <c r="E182" s="32">
        <v>48301.96</v>
      </c>
      <c r="F182" s="32">
        <f t="shared" si="46"/>
        <v>22301.96</v>
      </c>
      <c r="G182" s="33">
        <f t="shared" si="45"/>
        <v>185.77676923076922</v>
      </c>
      <c r="H182" s="19"/>
    </row>
    <row r="183" spans="1:8" s="6" customFormat="1" ht="18" customHeight="1" x14ac:dyDescent="0.2">
      <c r="A183" s="57" t="s">
        <v>243</v>
      </c>
      <c r="B183" s="30" t="s">
        <v>5</v>
      </c>
      <c r="C183" s="46" t="s">
        <v>244</v>
      </c>
      <c r="D183" s="32">
        <f>D184+D193+D189</f>
        <v>137890.85</v>
      </c>
      <c r="E183" s="32">
        <f>E184+E193+E189</f>
        <v>146942.28999999998</v>
      </c>
      <c r="F183" s="32">
        <f t="shared" si="46"/>
        <v>9051.4399999999732</v>
      </c>
      <c r="G183" s="33">
        <f t="shared" si="45"/>
        <v>106.5642063994819</v>
      </c>
      <c r="H183" s="19"/>
    </row>
    <row r="184" spans="1:8" s="6" customFormat="1" ht="71.45" customHeight="1" x14ac:dyDescent="0.2">
      <c r="A184" s="35" t="s">
        <v>384</v>
      </c>
      <c r="B184" s="30" t="s">
        <v>5</v>
      </c>
      <c r="C184" s="46" t="s">
        <v>385</v>
      </c>
      <c r="D184" s="32">
        <f>+D187+D185</f>
        <v>104150.18</v>
      </c>
      <c r="E184" s="32">
        <f>+E187+E185</f>
        <v>104150.18</v>
      </c>
      <c r="F184" s="32">
        <f t="shared" si="46"/>
        <v>0</v>
      </c>
      <c r="G184" s="33">
        <f t="shared" si="45"/>
        <v>100</v>
      </c>
      <c r="H184" s="19"/>
    </row>
    <row r="185" spans="1:8" s="6" customFormat="1" ht="43.5" customHeight="1" x14ac:dyDescent="0.2">
      <c r="A185" s="35" t="s">
        <v>477</v>
      </c>
      <c r="B185" s="30" t="s">
        <v>5</v>
      </c>
      <c r="C185" s="46" t="s">
        <v>479</v>
      </c>
      <c r="D185" s="32">
        <f>D186</f>
        <v>100000</v>
      </c>
      <c r="E185" s="32">
        <f t="shared" ref="E185" si="57">E186</f>
        <v>100000</v>
      </c>
      <c r="F185" s="32">
        <f t="shared" si="46"/>
        <v>0</v>
      </c>
      <c r="G185" s="33">
        <f t="shared" si="45"/>
        <v>100</v>
      </c>
      <c r="H185" s="19"/>
    </row>
    <row r="186" spans="1:8" s="6" customFormat="1" ht="44.45" customHeight="1" x14ac:dyDescent="0.2">
      <c r="A186" s="35" t="s">
        <v>477</v>
      </c>
      <c r="B186" s="30" t="s">
        <v>228</v>
      </c>
      <c r="C186" s="46" t="s">
        <v>478</v>
      </c>
      <c r="D186" s="32">
        <v>100000</v>
      </c>
      <c r="E186" s="32">
        <v>100000</v>
      </c>
      <c r="F186" s="32">
        <f t="shared" si="46"/>
        <v>0</v>
      </c>
      <c r="G186" s="33">
        <f t="shared" si="45"/>
        <v>100</v>
      </c>
      <c r="H186" s="19"/>
    </row>
    <row r="187" spans="1:8" s="6" customFormat="1" ht="57" customHeight="1" x14ac:dyDescent="0.2">
      <c r="A187" s="35" t="s">
        <v>430</v>
      </c>
      <c r="B187" s="30" t="s">
        <v>5</v>
      </c>
      <c r="C187" s="46" t="s">
        <v>463</v>
      </c>
      <c r="D187" s="32">
        <f>+D188</f>
        <v>4150.18</v>
      </c>
      <c r="E187" s="32">
        <f>+E188</f>
        <v>4150.18</v>
      </c>
      <c r="F187" s="32">
        <f t="shared" si="46"/>
        <v>0</v>
      </c>
      <c r="G187" s="33">
        <f t="shared" si="45"/>
        <v>100</v>
      </c>
      <c r="H187" s="19"/>
    </row>
    <row r="188" spans="1:8" s="6" customFormat="1" ht="56.25" customHeight="1" x14ac:dyDescent="0.2">
      <c r="A188" s="35" t="s">
        <v>430</v>
      </c>
      <c r="B188" s="30" t="s">
        <v>90</v>
      </c>
      <c r="C188" s="46" t="s">
        <v>431</v>
      </c>
      <c r="D188" s="32">
        <v>4150.18</v>
      </c>
      <c r="E188" s="32">
        <v>4150.18</v>
      </c>
      <c r="F188" s="32">
        <f t="shared" si="46"/>
        <v>0</v>
      </c>
      <c r="G188" s="33">
        <f t="shared" si="45"/>
        <v>100</v>
      </c>
      <c r="H188" s="19"/>
    </row>
    <row r="189" spans="1:8" s="6" customFormat="1" ht="28.9" customHeight="1" x14ac:dyDescent="0.2">
      <c r="A189" s="57" t="s">
        <v>404</v>
      </c>
      <c r="B189" s="30" t="s">
        <v>5</v>
      </c>
      <c r="C189" s="46" t="s">
        <v>427</v>
      </c>
      <c r="D189" s="32">
        <f>+D190</f>
        <v>33173.629999999997</v>
      </c>
      <c r="E189" s="32">
        <f>+E190</f>
        <v>33173.72</v>
      </c>
      <c r="F189" s="32">
        <f t="shared" si="46"/>
        <v>9.0000000003783498E-2</v>
      </c>
      <c r="G189" s="33">
        <f t="shared" si="45"/>
        <v>100.0002712998246</v>
      </c>
      <c r="H189" s="19"/>
    </row>
    <row r="190" spans="1:8" s="6" customFormat="1" ht="126.75" customHeight="1" x14ac:dyDescent="0.2">
      <c r="A190" s="57" t="s">
        <v>405</v>
      </c>
      <c r="B190" s="30" t="s">
        <v>5</v>
      </c>
      <c r="C190" s="46" t="s">
        <v>406</v>
      </c>
      <c r="D190" s="32">
        <f>+D191+D192</f>
        <v>33173.629999999997</v>
      </c>
      <c r="E190" s="32">
        <f>+E191+E192</f>
        <v>33173.72</v>
      </c>
      <c r="F190" s="32">
        <f t="shared" si="46"/>
        <v>9.0000000003783498E-2</v>
      </c>
      <c r="G190" s="33">
        <f t="shared" si="45"/>
        <v>100.0002712998246</v>
      </c>
      <c r="H190" s="19"/>
    </row>
    <row r="191" spans="1:8" s="6" customFormat="1" ht="131.25" customHeight="1" x14ac:dyDescent="0.2">
      <c r="A191" s="57" t="s">
        <v>405</v>
      </c>
      <c r="B191" s="30" t="s">
        <v>85</v>
      </c>
      <c r="C191" s="46" t="s">
        <v>406</v>
      </c>
      <c r="D191" s="32">
        <v>19000</v>
      </c>
      <c r="E191" s="32">
        <v>19000</v>
      </c>
      <c r="F191" s="32">
        <f t="shared" si="46"/>
        <v>0</v>
      </c>
      <c r="G191" s="33">
        <f t="shared" si="45"/>
        <v>100</v>
      </c>
      <c r="H191" s="19"/>
    </row>
    <row r="192" spans="1:8" s="6" customFormat="1" ht="129.75" customHeight="1" x14ac:dyDescent="0.2">
      <c r="A192" s="57" t="s">
        <v>405</v>
      </c>
      <c r="B192" s="30" t="s">
        <v>90</v>
      </c>
      <c r="C192" s="46" t="s">
        <v>406</v>
      </c>
      <c r="D192" s="32">
        <v>14173.63</v>
      </c>
      <c r="E192" s="32">
        <v>14173.72</v>
      </c>
      <c r="F192" s="32">
        <f t="shared" si="46"/>
        <v>9.0000000000145519E-2</v>
      </c>
      <c r="G192" s="33">
        <f t="shared" si="45"/>
        <v>100.00063498200531</v>
      </c>
      <c r="H192" s="19"/>
    </row>
    <row r="193" spans="1:8" s="6" customFormat="1" ht="57" customHeight="1" x14ac:dyDescent="0.2">
      <c r="A193" s="35" t="s">
        <v>245</v>
      </c>
      <c r="B193" s="30" t="s">
        <v>5</v>
      </c>
      <c r="C193" s="34" t="s">
        <v>246</v>
      </c>
      <c r="D193" s="32">
        <f>+D194+D200</f>
        <v>567.04000000000087</v>
      </c>
      <c r="E193" s="32">
        <f>+E194+E201</f>
        <v>9618.39</v>
      </c>
      <c r="F193" s="32">
        <f t="shared" si="46"/>
        <v>9051.3499999999985</v>
      </c>
      <c r="G193" s="33" t="s">
        <v>544</v>
      </c>
      <c r="H193" s="19"/>
    </row>
    <row r="194" spans="1:8" s="6" customFormat="1" ht="51" x14ac:dyDescent="0.2">
      <c r="A194" s="38" t="s">
        <v>324</v>
      </c>
      <c r="B194" s="30" t="s">
        <v>5</v>
      </c>
      <c r="C194" s="34" t="s">
        <v>248</v>
      </c>
      <c r="D194" s="32">
        <f>+D195+D196+D198+D199+D197</f>
        <v>-4432.9599999999991</v>
      </c>
      <c r="E194" s="32">
        <f>+E195+E196+E198+E199+E197</f>
        <v>766.3100000000004</v>
      </c>
      <c r="F194" s="32">
        <f t="shared" si="46"/>
        <v>5199.2699999999995</v>
      </c>
      <c r="G194" s="33">
        <f t="shared" si="45"/>
        <v>-17.286643687287963</v>
      </c>
      <c r="H194" s="19"/>
    </row>
    <row r="195" spans="1:8" s="6" customFormat="1" ht="102" x14ac:dyDescent="0.2">
      <c r="A195" s="38" t="s">
        <v>247</v>
      </c>
      <c r="B195" s="30" t="s">
        <v>500</v>
      </c>
      <c r="C195" s="34" t="s">
        <v>249</v>
      </c>
      <c r="D195" s="32">
        <v>0</v>
      </c>
      <c r="E195" s="32">
        <v>-0.73</v>
      </c>
      <c r="F195" s="32">
        <f t="shared" si="46"/>
        <v>-0.73</v>
      </c>
      <c r="G195" s="33">
        <v>0</v>
      </c>
      <c r="H195" s="19"/>
    </row>
    <row r="196" spans="1:8" s="6" customFormat="1" ht="113.45" customHeight="1" x14ac:dyDescent="0.2">
      <c r="A196" s="38" t="s">
        <v>247</v>
      </c>
      <c r="B196" s="30" t="s">
        <v>250</v>
      </c>
      <c r="C196" s="34" t="s">
        <v>249</v>
      </c>
      <c r="D196" s="32">
        <v>4160.51</v>
      </c>
      <c r="E196" s="32">
        <v>4160.51</v>
      </c>
      <c r="F196" s="32">
        <f t="shared" si="46"/>
        <v>0</v>
      </c>
      <c r="G196" s="33">
        <f t="shared" si="45"/>
        <v>100</v>
      </c>
      <c r="H196" s="19"/>
    </row>
    <row r="197" spans="1:8" s="6" customFormat="1" ht="109.15" customHeight="1" x14ac:dyDescent="0.2">
      <c r="A197" s="38" t="s">
        <v>247</v>
      </c>
      <c r="B197" s="30" t="s">
        <v>464</v>
      </c>
      <c r="C197" s="34" t="s">
        <v>249</v>
      </c>
      <c r="D197" s="32">
        <v>0</v>
      </c>
      <c r="E197" s="32">
        <v>-4800</v>
      </c>
      <c r="F197" s="32">
        <f t="shared" si="46"/>
        <v>-4800</v>
      </c>
      <c r="G197" s="33">
        <v>0</v>
      </c>
      <c r="H197" s="19"/>
    </row>
    <row r="198" spans="1:8" s="6" customFormat="1" ht="103.15" customHeight="1" x14ac:dyDescent="0.2">
      <c r="A198" s="38" t="s">
        <v>247</v>
      </c>
      <c r="B198" s="30" t="s">
        <v>228</v>
      </c>
      <c r="C198" s="34" t="s">
        <v>249</v>
      </c>
      <c r="D198" s="32">
        <v>-9593.4699999999993</v>
      </c>
      <c r="E198" s="32">
        <v>406.53</v>
      </c>
      <c r="F198" s="32">
        <f t="shared" si="46"/>
        <v>10000</v>
      </c>
      <c r="G198" s="33">
        <f t="shared" si="45"/>
        <v>-4.2375699303797267</v>
      </c>
      <c r="H198" s="19"/>
    </row>
    <row r="199" spans="1:8" s="6" customFormat="1" ht="111.6" customHeight="1" x14ac:dyDescent="0.2">
      <c r="A199" s="38" t="s">
        <v>247</v>
      </c>
      <c r="B199" s="30" t="s">
        <v>90</v>
      </c>
      <c r="C199" s="34" t="s">
        <v>249</v>
      </c>
      <c r="D199" s="32">
        <v>1000</v>
      </c>
      <c r="E199" s="32">
        <v>1000</v>
      </c>
      <c r="F199" s="32">
        <f t="shared" si="46"/>
        <v>0</v>
      </c>
      <c r="G199" s="33">
        <f t="shared" ref="G199:G262" si="58">E199/D199*100</f>
        <v>100</v>
      </c>
      <c r="H199" s="19"/>
    </row>
    <row r="200" spans="1:8" s="6" customFormat="1" ht="66.599999999999994" customHeight="1" x14ac:dyDescent="0.2">
      <c r="A200" s="38" t="s">
        <v>441</v>
      </c>
      <c r="B200" s="30" t="s">
        <v>5</v>
      </c>
      <c r="C200" s="34" t="s">
        <v>251</v>
      </c>
      <c r="D200" s="32">
        <f t="shared" ref="D200:E200" si="59">+D201</f>
        <v>5000</v>
      </c>
      <c r="E200" s="32">
        <f t="shared" si="59"/>
        <v>8852.08</v>
      </c>
      <c r="F200" s="32">
        <f t="shared" si="46"/>
        <v>3852.08</v>
      </c>
      <c r="G200" s="33">
        <f t="shared" si="58"/>
        <v>177.04159999999999</v>
      </c>
      <c r="H200" s="19"/>
    </row>
    <row r="201" spans="1:8" s="6" customFormat="1" ht="68.45" customHeight="1" x14ac:dyDescent="0.2">
      <c r="A201" s="38" t="s">
        <v>441</v>
      </c>
      <c r="B201" s="30" t="s">
        <v>12</v>
      </c>
      <c r="C201" s="34" t="s">
        <v>251</v>
      </c>
      <c r="D201" s="32">
        <v>5000</v>
      </c>
      <c r="E201" s="32">
        <v>8852.08</v>
      </c>
      <c r="F201" s="32">
        <f t="shared" si="46"/>
        <v>3852.08</v>
      </c>
      <c r="G201" s="33">
        <f t="shared" si="58"/>
        <v>177.04159999999999</v>
      </c>
      <c r="H201" s="19"/>
    </row>
    <row r="202" spans="1:8" s="6" customFormat="1" ht="17.45" customHeight="1" x14ac:dyDescent="0.2">
      <c r="A202" s="38" t="s">
        <v>252</v>
      </c>
      <c r="B202" s="55" t="s">
        <v>5</v>
      </c>
      <c r="C202" s="56" t="s">
        <v>253</v>
      </c>
      <c r="D202" s="32">
        <f>+D205+D203</f>
        <v>646181.81999999995</v>
      </c>
      <c r="E202" s="32">
        <f>+E205+E203</f>
        <v>797849.97000000009</v>
      </c>
      <c r="F202" s="32">
        <f t="shared" si="46"/>
        <v>151668.15000000014</v>
      </c>
      <c r="G202" s="33">
        <f t="shared" si="58"/>
        <v>123.47143564020419</v>
      </c>
      <c r="H202" s="19"/>
    </row>
    <row r="203" spans="1:8" s="6" customFormat="1" ht="102" x14ac:dyDescent="0.2">
      <c r="A203" s="38" t="s">
        <v>498</v>
      </c>
      <c r="B203" s="30" t="s">
        <v>5</v>
      </c>
      <c r="C203" s="34" t="s">
        <v>499</v>
      </c>
      <c r="D203" s="32">
        <f>D204</f>
        <v>0</v>
      </c>
      <c r="E203" s="32">
        <f>E204</f>
        <v>4028.04</v>
      </c>
      <c r="F203" s="32">
        <f t="shared" si="46"/>
        <v>4028.04</v>
      </c>
      <c r="G203" s="33">
        <v>0</v>
      </c>
      <c r="H203" s="19"/>
    </row>
    <row r="204" spans="1:8" s="6" customFormat="1" ht="89.25" x14ac:dyDescent="0.2">
      <c r="A204" s="38" t="s">
        <v>545</v>
      </c>
      <c r="B204" s="30" t="s">
        <v>131</v>
      </c>
      <c r="C204" s="34" t="s">
        <v>499</v>
      </c>
      <c r="D204" s="32">
        <v>0</v>
      </c>
      <c r="E204" s="32">
        <v>4028.04</v>
      </c>
      <c r="F204" s="32">
        <f t="shared" si="46"/>
        <v>4028.04</v>
      </c>
      <c r="G204" s="33">
        <v>0</v>
      </c>
      <c r="H204" s="19"/>
    </row>
    <row r="205" spans="1:8" s="6" customFormat="1" ht="29.45" customHeight="1" x14ac:dyDescent="0.2">
      <c r="A205" s="38" t="s">
        <v>254</v>
      </c>
      <c r="B205" s="55" t="s">
        <v>5</v>
      </c>
      <c r="C205" s="56" t="s">
        <v>255</v>
      </c>
      <c r="D205" s="32">
        <f t="shared" ref="D205:E205" si="60">+D206</f>
        <v>646181.81999999995</v>
      </c>
      <c r="E205" s="32">
        <f t="shared" si="60"/>
        <v>793821.93</v>
      </c>
      <c r="F205" s="32">
        <f t="shared" ref="F205:F268" si="61">+E205-D205</f>
        <v>147640.1100000001</v>
      </c>
      <c r="G205" s="33">
        <f t="shared" si="58"/>
        <v>122.84807548438923</v>
      </c>
      <c r="H205" s="19"/>
    </row>
    <row r="206" spans="1:8" s="6" customFormat="1" ht="57.6" customHeight="1" x14ac:dyDescent="0.2">
      <c r="A206" s="38" t="s">
        <v>256</v>
      </c>
      <c r="B206" s="55" t="s">
        <v>90</v>
      </c>
      <c r="C206" s="56" t="s">
        <v>257</v>
      </c>
      <c r="D206" s="32">
        <v>646181.81999999995</v>
      </c>
      <c r="E206" s="32">
        <v>793821.93</v>
      </c>
      <c r="F206" s="32">
        <f t="shared" si="61"/>
        <v>147640.1100000001</v>
      </c>
      <c r="G206" s="33">
        <f t="shared" si="58"/>
        <v>122.84807548438923</v>
      </c>
      <c r="H206" s="19"/>
    </row>
    <row r="207" spans="1:8" s="6" customFormat="1" ht="18.600000000000001" customHeight="1" x14ac:dyDescent="0.2">
      <c r="A207" s="38" t="s">
        <v>258</v>
      </c>
      <c r="B207" s="30" t="s">
        <v>5</v>
      </c>
      <c r="C207" s="34" t="s">
        <v>259</v>
      </c>
      <c r="D207" s="32">
        <f>+D213+D208+D216</f>
        <v>3929426.5</v>
      </c>
      <c r="E207" s="32">
        <f>E208+E213+E216</f>
        <v>4158139.9</v>
      </c>
      <c r="F207" s="32">
        <f t="shared" si="61"/>
        <v>228713.39999999991</v>
      </c>
      <c r="G207" s="33">
        <f>E207/D207*100</f>
        <v>105.82052877181948</v>
      </c>
      <c r="H207" s="19"/>
    </row>
    <row r="208" spans="1:8" s="6" customFormat="1" ht="12.75" x14ac:dyDescent="0.2">
      <c r="A208" s="29" t="s">
        <v>369</v>
      </c>
      <c r="B208" s="30" t="s">
        <v>5</v>
      </c>
      <c r="C208" s="34" t="s">
        <v>371</v>
      </c>
      <c r="D208" s="32">
        <f>+D209</f>
        <v>0</v>
      </c>
      <c r="E208" s="32">
        <f>+E209</f>
        <v>230073.4</v>
      </c>
      <c r="F208" s="32">
        <f t="shared" si="61"/>
        <v>230073.4</v>
      </c>
      <c r="G208" s="33">
        <v>0</v>
      </c>
      <c r="H208" s="19"/>
    </row>
    <row r="209" spans="1:8" s="6" customFormat="1" ht="25.5" x14ac:dyDescent="0.2">
      <c r="A209" s="29" t="s">
        <v>370</v>
      </c>
      <c r="B209" s="30" t="s">
        <v>5</v>
      </c>
      <c r="C209" s="34" t="s">
        <v>340</v>
      </c>
      <c r="D209" s="32">
        <f>+D210+D211+D212</f>
        <v>0</v>
      </c>
      <c r="E209" s="32">
        <f>+E210+E211+E212</f>
        <v>230073.4</v>
      </c>
      <c r="F209" s="32">
        <f t="shared" si="61"/>
        <v>230073.4</v>
      </c>
      <c r="G209" s="33">
        <v>0</v>
      </c>
      <c r="H209" s="19"/>
    </row>
    <row r="210" spans="1:8" s="6" customFormat="1" ht="25.5" x14ac:dyDescent="0.2">
      <c r="A210" s="29" t="s">
        <v>370</v>
      </c>
      <c r="B210" s="30" t="s">
        <v>85</v>
      </c>
      <c r="C210" s="34" t="s">
        <v>340</v>
      </c>
      <c r="D210" s="32">
        <v>0</v>
      </c>
      <c r="E210" s="32">
        <v>-4500</v>
      </c>
      <c r="F210" s="32">
        <f t="shared" si="61"/>
        <v>-4500</v>
      </c>
      <c r="G210" s="33">
        <v>0</v>
      </c>
      <c r="H210" s="19"/>
    </row>
    <row r="211" spans="1:8" s="6" customFormat="1" ht="25.5" x14ac:dyDescent="0.2">
      <c r="A211" s="29" t="s">
        <v>370</v>
      </c>
      <c r="B211" s="30" t="s">
        <v>228</v>
      </c>
      <c r="C211" s="34" t="s">
        <v>340</v>
      </c>
      <c r="D211" s="32">
        <v>0</v>
      </c>
      <c r="E211" s="32">
        <v>13751.02</v>
      </c>
      <c r="F211" s="32">
        <f t="shared" si="61"/>
        <v>13751.02</v>
      </c>
      <c r="G211" s="33">
        <v>0</v>
      </c>
      <c r="H211" s="19"/>
    </row>
    <row r="212" spans="1:8" s="6" customFormat="1" ht="25.5" x14ac:dyDescent="0.2">
      <c r="A212" s="29" t="s">
        <v>370</v>
      </c>
      <c r="B212" s="30" t="s">
        <v>90</v>
      </c>
      <c r="C212" s="34" t="s">
        <v>340</v>
      </c>
      <c r="D212" s="32">
        <v>0</v>
      </c>
      <c r="E212" s="32">
        <v>220822.38</v>
      </c>
      <c r="F212" s="32">
        <f t="shared" si="61"/>
        <v>220822.38</v>
      </c>
      <c r="G212" s="33">
        <v>0</v>
      </c>
      <c r="H212" s="19"/>
    </row>
    <row r="213" spans="1:8" s="6" customFormat="1" ht="12.75" x14ac:dyDescent="0.2">
      <c r="A213" s="38" t="s">
        <v>260</v>
      </c>
      <c r="B213" s="30" t="s">
        <v>5</v>
      </c>
      <c r="C213" s="34" t="s">
        <v>261</v>
      </c>
      <c r="D213" s="32">
        <f t="shared" ref="D213:E214" si="62">+D214</f>
        <v>652363</v>
      </c>
      <c r="E213" s="32">
        <f t="shared" si="62"/>
        <v>651003</v>
      </c>
      <c r="F213" s="32">
        <f t="shared" si="61"/>
        <v>-1360</v>
      </c>
      <c r="G213" s="33">
        <f t="shared" si="58"/>
        <v>99.791527109906596</v>
      </c>
      <c r="H213" s="19"/>
    </row>
    <row r="214" spans="1:8" s="6" customFormat="1" ht="12.75" x14ac:dyDescent="0.2">
      <c r="A214" s="38" t="s">
        <v>262</v>
      </c>
      <c r="B214" s="30" t="s">
        <v>5</v>
      </c>
      <c r="C214" s="34" t="s">
        <v>263</v>
      </c>
      <c r="D214" s="32">
        <f t="shared" si="62"/>
        <v>652363</v>
      </c>
      <c r="E214" s="32">
        <f t="shared" si="62"/>
        <v>651003</v>
      </c>
      <c r="F214" s="32">
        <f t="shared" si="61"/>
        <v>-1360</v>
      </c>
      <c r="G214" s="33">
        <f t="shared" si="58"/>
        <v>99.791527109906596</v>
      </c>
      <c r="H214" s="19"/>
    </row>
    <row r="215" spans="1:8" s="6" customFormat="1" ht="38.25" x14ac:dyDescent="0.2">
      <c r="A215" s="29" t="s">
        <v>264</v>
      </c>
      <c r="B215" s="30" t="s">
        <v>85</v>
      </c>
      <c r="C215" s="34" t="s">
        <v>265</v>
      </c>
      <c r="D215" s="32">
        <v>652363</v>
      </c>
      <c r="E215" s="32">
        <v>651003</v>
      </c>
      <c r="F215" s="32">
        <f t="shared" si="61"/>
        <v>-1360</v>
      </c>
      <c r="G215" s="33">
        <f t="shared" si="58"/>
        <v>99.791527109906596</v>
      </c>
      <c r="H215" s="19"/>
    </row>
    <row r="216" spans="1:8" s="6" customFormat="1" ht="16.149999999999999" customHeight="1" x14ac:dyDescent="0.2">
      <c r="A216" s="29" t="s">
        <v>517</v>
      </c>
      <c r="B216" s="58" t="s">
        <v>5</v>
      </c>
      <c r="C216" s="59" t="s">
        <v>518</v>
      </c>
      <c r="D216" s="60">
        <f>+D217</f>
        <v>3277063.5</v>
      </c>
      <c r="E216" s="60">
        <f>+E217</f>
        <v>3277063.5</v>
      </c>
      <c r="F216" s="32">
        <f t="shared" si="61"/>
        <v>0</v>
      </c>
      <c r="G216" s="33">
        <f t="shared" si="58"/>
        <v>100</v>
      </c>
      <c r="H216" s="19"/>
    </row>
    <row r="217" spans="1:8" s="6" customFormat="1" ht="17.45" customHeight="1" x14ac:dyDescent="0.2">
      <c r="A217" s="29" t="s">
        <v>501</v>
      </c>
      <c r="B217" s="58" t="s">
        <v>5</v>
      </c>
      <c r="C217" s="59" t="s">
        <v>519</v>
      </c>
      <c r="D217" s="60">
        <f>+D218+D219+D220+D221+D222+D223+D224+D225+D226+D227+D228+D229+D230+D231+D232</f>
        <v>3277063.5</v>
      </c>
      <c r="E217" s="60">
        <f>+E218+E219+E220+E221+E222+E223+E224+E225+E226+E227+E228+E229+E230+E231+E232</f>
        <v>3277063.5</v>
      </c>
      <c r="F217" s="32">
        <f t="shared" si="61"/>
        <v>0</v>
      </c>
      <c r="G217" s="33">
        <f t="shared" si="58"/>
        <v>100</v>
      </c>
      <c r="H217" s="19"/>
    </row>
    <row r="218" spans="1:8" s="6" customFormat="1" ht="44.45" customHeight="1" x14ac:dyDescent="0.2">
      <c r="A218" s="61" t="s">
        <v>502</v>
      </c>
      <c r="B218" s="58" t="s">
        <v>228</v>
      </c>
      <c r="C218" s="62" t="s">
        <v>520</v>
      </c>
      <c r="D218" s="63">
        <v>230000</v>
      </c>
      <c r="E218" s="63">
        <v>230000</v>
      </c>
      <c r="F218" s="32">
        <f t="shared" si="61"/>
        <v>0</v>
      </c>
      <c r="G218" s="33">
        <f t="shared" si="58"/>
        <v>100</v>
      </c>
      <c r="H218" s="19"/>
    </row>
    <row r="219" spans="1:8" s="6" customFormat="1" ht="33.6" customHeight="1" x14ac:dyDescent="0.2">
      <c r="A219" s="61" t="s">
        <v>503</v>
      </c>
      <c r="B219" s="58" t="s">
        <v>228</v>
      </c>
      <c r="C219" s="62" t="s">
        <v>521</v>
      </c>
      <c r="D219" s="63">
        <v>225000</v>
      </c>
      <c r="E219" s="63">
        <v>225000</v>
      </c>
      <c r="F219" s="32">
        <f t="shared" si="61"/>
        <v>0</v>
      </c>
      <c r="G219" s="33">
        <f t="shared" si="58"/>
        <v>100</v>
      </c>
      <c r="H219" s="19"/>
    </row>
    <row r="220" spans="1:8" s="6" customFormat="1" ht="51" x14ac:dyDescent="0.2">
      <c r="A220" s="61" t="s">
        <v>504</v>
      </c>
      <c r="B220" s="58" t="s">
        <v>228</v>
      </c>
      <c r="C220" s="62" t="s">
        <v>522</v>
      </c>
      <c r="D220" s="63">
        <v>220000</v>
      </c>
      <c r="E220" s="63">
        <v>220000</v>
      </c>
      <c r="F220" s="32">
        <f t="shared" si="61"/>
        <v>0</v>
      </c>
      <c r="G220" s="33">
        <f t="shared" si="58"/>
        <v>100</v>
      </c>
      <c r="H220" s="19"/>
    </row>
    <row r="221" spans="1:8" s="6" customFormat="1" ht="76.5" x14ac:dyDescent="0.2">
      <c r="A221" s="61" t="s">
        <v>505</v>
      </c>
      <c r="B221" s="58" t="s">
        <v>228</v>
      </c>
      <c r="C221" s="62" t="s">
        <v>523</v>
      </c>
      <c r="D221" s="63">
        <v>220000</v>
      </c>
      <c r="E221" s="63">
        <v>220000</v>
      </c>
      <c r="F221" s="32">
        <f t="shared" si="61"/>
        <v>0</v>
      </c>
      <c r="G221" s="33">
        <f t="shared" si="58"/>
        <v>100</v>
      </c>
      <c r="H221" s="19"/>
    </row>
    <row r="222" spans="1:8" s="6" customFormat="1" ht="25.5" x14ac:dyDescent="0.2">
      <c r="A222" s="61" t="s">
        <v>506</v>
      </c>
      <c r="B222" s="58" t="s">
        <v>228</v>
      </c>
      <c r="C222" s="62" t="s">
        <v>524</v>
      </c>
      <c r="D222" s="63">
        <v>220000</v>
      </c>
      <c r="E222" s="63">
        <v>220000</v>
      </c>
      <c r="F222" s="32">
        <f t="shared" si="61"/>
        <v>0</v>
      </c>
      <c r="G222" s="33">
        <f t="shared" si="58"/>
        <v>100</v>
      </c>
      <c r="H222" s="19"/>
    </row>
    <row r="223" spans="1:8" s="6" customFormat="1" ht="51" x14ac:dyDescent="0.2">
      <c r="A223" s="61" t="s">
        <v>507</v>
      </c>
      <c r="B223" s="58" t="s">
        <v>228</v>
      </c>
      <c r="C223" s="62" t="s">
        <v>525</v>
      </c>
      <c r="D223" s="63">
        <v>220000</v>
      </c>
      <c r="E223" s="63">
        <v>220000</v>
      </c>
      <c r="F223" s="32">
        <f t="shared" si="61"/>
        <v>0</v>
      </c>
      <c r="G223" s="33">
        <f t="shared" si="58"/>
        <v>100</v>
      </c>
      <c r="H223" s="19"/>
    </row>
    <row r="224" spans="1:8" s="6" customFormat="1" ht="51" x14ac:dyDescent="0.2">
      <c r="A224" s="61" t="s">
        <v>508</v>
      </c>
      <c r="B224" s="58" t="s">
        <v>228</v>
      </c>
      <c r="C224" s="62" t="s">
        <v>526</v>
      </c>
      <c r="D224" s="63">
        <v>220000</v>
      </c>
      <c r="E224" s="63">
        <v>220000</v>
      </c>
      <c r="F224" s="32">
        <f t="shared" si="61"/>
        <v>0</v>
      </c>
      <c r="G224" s="33">
        <f t="shared" si="58"/>
        <v>100</v>
      </c>
      <c r="H224" s="19"/>
    </row>
    <row r="225" spans="1:8" s="6" customFormat="1" ht="63.75" x14ac:dyDescent="0.2">
      <c r="A225" s="61" t="s">
        <v>509</v>
      </c>
      <c r="B225" s="58" t="s">
        <v>228</v>
      </c>
      <c r="C225" s="62" t="s">
        <v>527</v>
      </c>
      <c r="D225" s="63">
        <v>220000</v>
      </c>
      <c r="E225" s="63">
        <v>220000</v>
      </c>
      <c r="F225" s="32">
        <f t="shared" si="61"/>
        <v>0</v>
      </c>
      <c r="G225" s="33">
        <f t="shared" si="58"/>
        <v>100</v>
      </c>
      <c r="H225" s="19"/>
    </row>
    <row r="226" spans="1:8" s="6" customFormat="1" ht="41.45" customHeight="1" x14ac:dyDescent="0.2">
      <c r="A226" s="61" t="s">
        <v>510</v>
      </c>
      <c r="B226" s="58" t="s">
        <v>228</v>
      </c>
      <c r="C226" s="62" t="s">
        <v>528</v>
      </c>
      <c r="D226" s="63">
        <v>200328.5</v>
      </c>
      <c r="E226" s="63">
        <v>200328.5</v>
      </c>
      <c r="F226" s="32">
        <f t="shared" si="61"/>
        <v>0</v>
      </c>
      <c r="G226" s="33">
        <f t="shared" si="58"/>
        <v>100</v>
      </c>
      <c r="H226" s="19"/>
    </row>
    <row r="227" spans="1:8" s="6" customFormat="1" ht="69" customHeight="1" x14ac:dyDescent="0.2">
      <c r="A227" s="61" t="s">
        <v>511</v>
      </c>
      <c r="B227" s="58" t="s">
        <v>228</v>
      </c>
      <c r="C227" s="62" t="s">
        <v>529</v>
      </c>
      <c r="D227" s="63">
        <v>224719</v>
      </c>
      <c r="E227" s="63">
        <v>224719</v>
      </c>
      <c r="F227" s="32">
        <f t="shared" si="61"/>
        <v>0</v>
      </c>
      <c r="G227" s="33">
        <f t="shared" si="58"/>
        <v>100</v>
      </c>
      <c r="H227" s="19"/>
    </row>
    <row r="228" spans="1:8" s="6" customFormat="1" ht="68.45" customHeight="1" x14ac:dyDescent="0.2">
      <c r="A228" s="61" t="s">
        <v>512</v>
      </c>
      <c r="B228" s="58" t="s">
        <v>228</v>
      </c>
      <c r="C228" s="62" t="s">
        <v>530</v>
      </c>
      <c r="D228" s="63">
        <v>224719</v>
      </c>
      <c r="E228" s="63">
        <v>224719</v>
      </c>
      <c r="F228" s="32">
        <f t="shared" si="61"/>
        <v>0</v>
      </c>
      <c r="G228" s="33">
        <f t="shared" si="58"/>
        <v>100</v>
      </c>
      <c r="H228" s="19"/>
    </row>
    <row r="229" spans="1:8" s="6" customFormat="1" ht="74.45" customHeight="1" x14ac:dyDescent="0.2">
      <c r="A229" s="61" t="s">
        <v>513</v>
      </c>
      <c r="B229" s="58" t="s">
        <v>228</v>
      </c>
      <c r="C229" s="62" t="s">
        <v>531</v>
      </c>
      <c r="D229" s="63">
        <v>178140</v>
      </c>
      <c r="E229" s="63">
        <v>178140</v>
      </c>
      <c r="F229" s="32">
        <f t="shared" si="61"/>
        <v>0</v>
      </c>
      <c r="G229" s="33">
        <f t="shared" si="58"/>
        <v>100</v>
      </c>
      <c r="H229" s="19"/>
    </row>
    <row r="230" spans="1:8" s="6" customFormat="1" ht="43.9" customHeight="1" x14ac:dyDescent="0.2">
      <c r="A230" s="61" t="s">
        <v>514</v>
      </c>
      <c r="B230" s="58" t="s">
        <v>228</v>
      </c>
      <c r="C230" s="62" t="s">
        <v>532</v>
      </c>
      <c r="D230" s="63">
        <v>224719</v>
      </c>
      <c r="E230" s="63">
        <v>224719</v>
      </c>
      <c r="F230" s="32">
        <f t="shared" si="61"/>
        <v>0</v>
      </c>
      <c r="G230" s="33">
        <f t="shared" si="58"/>
        <v>100</v>
      </c>
      <c r="H230" s="19"/>
    </row>
    <row r="231" spans="1:8" s="6" customFormat="1" ht="51.6" customHeight="1" x14ac:dyDescent="0.2">
      <c r="A231" s="61" t="s">
        <v>515</v>
      </c>
      <c r="B231" s="58" t="s">
        <v>228</v>
      </c>
      <c r="C231" s="62" t="s">
        <v>533</v>
      </c>
      <c r="D231" s="63">
        <v>224719</v>
      </c>
      <c r="E231" s="63">
        <v>224719</v>
      </c>
      <c r="F231" s="32">
        <f t="shared" si="61"/>
        <v>0</v>
      </c>
      <c r="G231" s="33">
        <f t="shared" si="58"/>
        <v>100</v>
      </c>
      <c r="H231" s="19"/>
    </row>
    <row r="232" spans="1:8" s="6" customFormat="1" ht="47.45" customHeight="1" x14ac:dyDescent="0.2">
      <c r="A232" s="61" t="s">
        <v>516</v>
      </c>
      <c r="B232" s="58" t="s">
        <v>228</v>
      </c>
      <c r="C232" s="62" t="s">
        <v>534</v>
      </c>
      <c r="D232" s="63">
        <v>224719</v>
      </c>
      <c r="E232" s="63">
        <v>224719</v>
      </c>
      <c r="F232" s="32">
        <f t="shared" si="61"/>
        <v>0</v>
      </c>
      <c r="G232" s="33">
        <f t="shared" si="58"/>
        <v>100</v>
      </c>
      <c r="H232" s="19"/>
    </row>
    <row r="233" spans="1:8" s="6" customFormat="1" ht="15" customHeight="1" x14ac:dyDescent="0.2">
      <c r="A233" s="29" t="s">
        <v>266</v>
      </c>
      <c r="B233" s="30" t="s">
        <v>5</v>
      </c>
      <c r="C233" s="34" t="s">
        <v>267</v>
      </c>
      <c r="D233" s="32">
        <f>+D234+D310+D317+D308</f>
        <v>3069588327.0099998</v>
      </c>
      <c r="E233" s="32">
        <f>+E234+E310+E317+E308</f>
        <v>2971652814.8200011</v>
      </c>
      <c r="F233" s="32">
        <f t="shared" si="61"/>
        <v>-97935512.189998627</v>
      </c>
      <c r="G233" s="33">
        <f>E233/D233*100</f>
        <v>96.809490336921016</v>
      </c>
      <c r="H233" s="19"/>
    </row>
    <row r="234" spans="1:8" s="6" customFormat="1" ht="30.6" customHeight="1" x14ac:dyDescent="0.2">
      <c r="A234" s="64" t="s">
        <v>268</v>
      </c>
      <c r="B234" s="30" t="s">
        <v>5</v>
      </c>
      <c r="C234" s="34" t="s">
        <v>269</v>
      </c>
      <c r="D234" s="32">
        <f>+D276+D235+D240+D298</f>
        <v>3067842378.8899999</v>
      </c>
      <c r="E234" s="32">
        <f>+E276+E235+E240+E298</f>
        <v>2969902042.5300007</v>
      </c>
      <c r="F234" s="32">
        <f t="shared" si="61"/>
        <v>-97940336.35999918</v>
      </c>
      <c r="G234" s="33">
        <f t="shared" si="58"/>
        <v>96.807517327685005</v>
      </c>
      <c r="H234" s="19"/>
    </row>
    <row r="235" spans="1:8" s="6" customFormat="1" ht="16.899999999999999" customHeight="1" x14ac:dyDescent="0.2">
      <c r="A235" s="64" t="s">
        <v>270</v>
      </c>
      <c r="B235" s="30" t="s">
        <v>5</v>
      </c>
      <c r="C235" s="34" t="s">
        <v>271</v>
      </c>
      <c r="D235" s="32">
        <f>+D236+D238</f>
        <v>272982600</v>
      </c>
      <c r="E235" s="32">
        <f>+E236+E238</f>
        <v>272982600</v>
      </c>
      <c r="F235" s="32">
        <f t="shared" si="61"/>
        <v>0</v>
      </c>
      <c r="G235" s="33">
        <f t="shared" si="58"/>
        <v>100</v>
      </c>
      <c r="H235" s="19"/>
    </row>
    <row r="236" spans="1:8" s="6" customFormat="1" ht="17.45" customHeight="1" x14ac:dyDescent="0.2">
      <c r="A236" s="65" t="s">
        <v>272</v>
      </c>
      <c r="B236" s="30" t="s">
        <v>5</v>
      </c>
      <c r="C236" s="42" t="s">
        <v>273</v>
      </c>
      <c r="D236" s="32">
        <f>+D237</f>
        <v>99630000</v>
      </c>
      <c r="E236" s="32">
        <f t="shared" ref="E236" si="63">+E237</f>
        <v>99630000</v>
      </c>
      <c r="F236" s="32">
        <f t="shared" si="61"/>
        <v>0</v>
      </c>
      <c r="G236" s="33">
        <f t="shared" si="58"/>
        <v>100</v>
      </c>
      <c r="H236" s="19"/>
    </row>
    <row r="237" spans="1:8" s="6" customFormat="1" ht="29.45" customHeight="1" x14ac:dyDescent="0.2">
      <c r="A237" s="65" t="s">
        <v>274</v>
      </c>
      <c r="B237" s="30" t="s">
        <v>275</v>
      </c>
      <c r="C237" s="34" t="s">
        <v>276</v>
      </c>
      <c r="D237" s="32">
        <v>99630000</v>
      </c>
      <c r="E237" s="32">
        <v>99630000</v>
      </c>
      <c r="F237" s="32">
        <f t="shared" si="61"/>
        <v>0</v>
      </c>
      <c r="G237" s="33">
        <f t="shared" si="58"/>
        <v>100</v>
      </c>
      <c r="H237" s="19"/>
    </row>
    <row r="238" spans="1:8" s="6" customFormat="1" ht="29.45" customHeight="1" x14ac:dyDescent="0.2">
      <c r="A238" s="66" t="s">
        <v>482</v>
      </c>
      <c r="B238" s="30" t="s">
        <v>5</v>
      </c>
      <c r="C238" s="42" t="s">
        <v>480</v>
      </c>
      <c r="D238" s="32">
        <f>D239</f>
        <v>173352600</v>
      </c>
      <c r="E238" s="32">
        <f>E239</f>
        <v>173352600</v>
      </c>
      <c r="F238" s="32">
        <f t="shared" si="61"/>
        <v>0</v>
      </c>
      <c r="G238" s="33">
        <f t="shared" si="58"/>
        <v>100</v>
      </c>
      <c r="H238" s="19"/>
    </row>
    <row r="239" spans="1:8" s="6" customFormat="1" ht="27" customHeight="1" x14ac:dyDescent="0.2">
      <c r="A239" s="66" t="s">
        <v>483</v>
      </c>
      <c r="B239" s="30" t="s">
        <v>275</v>
      </c>
      <c r="C239" s="34" t="s">
        <v>481</v>
      </c>
      <c r="D239" s="32">
        <v>173352600</v>
      </c>
      <c r="E239" s="32">
        <v>173352600</v>
      </c>
      <c r="F239" s="32">
        <f t="shared" si="61"/>
        <v>0</v>
      </c>
      <c r="G239" s="33">
        <f t="shared" si="58"/>
        <v>100</v>
      </c>
      <c r="H239" s="19"/>
    </row>
    <row r="240" spans="1:8" s="6" customFormat="1" ht="29.45" customHeight="1" x14ac:dyDescent="0.2">
      <c r="A240" s="29" t="s">
        <v>277</v>
      </c>
      <c r="B240" s="30" t="s">
        <v>5</v>
      </c>
      <c r="C240" s="30" t="s">
        <v>278</v>
      </c>
      <c r="D240" s="32">
        <f>+D247+D255+D253+D245+D249+D241+D251+D243</f>
        <v>652256778.88999999</v>
      </c>
      <c r="E240" s="32">
        <f>+E247+E255+E253+E245+E249+E241+E251+E243</f>
        <v>563384464.22000003</v>
      </c>
      <c r="F240" s="32">
        <f t="shared" si="61"/>
        <v>-88872314.669999957</v>
      </c>
      <c r="G240" s="33">
        <f t="shared" si="58"/>
        <v>86.374643001604142</v>
      </c>
      <c r="H240" s="19"/>
    </row>
    <row r="241" spans="1:8" s="6" customFormat="1" ht="94.9" customHeight="1" x14ac:dyDescent="0.2">
      <c r="A241" s="29" t="s">
        <v>459</v>
      </c>
      <c r="B241" s="30" t="s">
        <v>5</v>
      </c>
      <c r="C241" s="30" t="s">
        <v>460</v>
      </c>
      <c r="D241" s="32">
        <f>+D242</f>
        <v>104486500</v>
      </c>
      <c r="E241" s="32">
        <f>+E242</f>
        <v>79086000</v>
      </c>
      <c r="F241" s="32">
        <f t="shared" si="61"/>
        <v>-25400500</v>
      </c>
      <c r="G241" s="33">
        <f t="shared" si="58"/>
        <v>75.690160929880889</v>
      </c>
      <c r="H241" s="19"/>
    </row>
    <row r="242" spans="1:8" s="6" customFormat="1" ht="94.9" customHeight="1" x14ac:dyDescent="0.2">
      <c r="A242" s="29" t="s">
        <v>461</v>
      </c>
      <c r="B242" s="30" t="s">
        <v>90</v>
      </c>
      <c r="C242" s="30" t="s">
        <v>462</v>
      </c>
      <c r="D242" s="32">
        <v>104486500</v>
      </c>
      <c r="E242" s="32">
        <v>79086000</v>
      </c>
      <c r="F242" s="32">
        <f t="shared" si="61"/>
        <v>-25400500</v>
      </c>
      <c r="G242" s="33">
        <f t="shared" si="58"/>
        <v>75.690160929880889</v>
      </c>
      <c r="H242" s="19"/>
    </row>
    <row r="243" spans="1:8" s="6" customFormat="1" ht="54" customHeight="1" x14ac:dyDescent="0.2">
      <c r="A243" s="66" t="s">
        <v>484</v>
      </c>
      <c r="B243" s="30" t="s">
        <v>5</v>
      </c>
      <c r="C243" s="46" t="s">
        <v>486</v>
      </c>
      <c r="D243" s="32">
        <f>D244</f>
        <v>87913</v>
      </c>
      <c r="E243" s="32">
        <f>E244</f>
        <v>87913</v>
      </c>
      <c r="F243" s="32">
        <f t="shared" si="61"/>
        <v>0</v>
      </c>
      <c r="G243" s="33">
        <f t="shared" si="58"/>
        <v>100</v>
      </c>
      <c r="H243" s="19"/>
    </row>
    <row r="244" spans="1:8" s="6" customFormat="1" ht="57" customHeight="1" x14ac:dyDescent="0.2">
      <c r="A244" s="66" t="s">
        <v>485</v>
      </c>
      <c r="B244" s="30" t="s">
        <v>295</v>
      </c>
      <c r="C244" s="46" t="s">
        <v>487</v>
      </c>
      <c r="D244" s="32">
        <v>87913</v>
      </c>
      <c r="E244" s="32">
        <v>87913</v>
      </c>
      <c r="F244" s="32">
        <f t="shared" si="61"/>
        <v>0</v>
      </c>
      <c r="G244" s="33">
        <f t="shared" si="58"/>
        <v>100</v>
      </c>
      <c r="H244" s="19"/>
    </row>
    <row r="245" spans="1:8" s="6" customFormat="1" ht="43.9" customHeight="1" x14ac:dyDescent="0.2">
      <c r="A245" s="29" t="s">
        <v>414</v>
      </c>
      <c r="B245" s="30" t="s">
        <v>5</v>
      </c>
      <c r="C245" s="30" t="s">
        <v>279</v>
      </c>
      <c r="D245" s="32">
        <f t="shared" ref="D245:E245" si="64">+D246</f>
        <v>45152700</v>
      </c>
      <c r="E245" s="32">
        <f t="shared" si="64"/>
        <v>43510566.799999997</v>
      </c>
      <c r="F245" s="32">
        <f t="shared" si="61"/>
        <v>-1642133.200000003</v>
      </c>
      <c r="G245" s="33">
        <f t="shared" si="58"/>
        <v>96.363156134627602</v>
      </c>
      <c r="H245" s="19"/>
    </row>
    <row r="246" spans="1:8" s="6" customFormat="1" ht="56.45" customHeight="1" x14ac:dyDescent="0.2">
      <c r="A246" s="29" t="s">
        <v>415</v>
      </c>
      <c r="B246" s="30" t="s">
        <v>280</v>
      </c>
      <c r="C246" s="30" t="s">
        <v>281</v>
      </c>
      <c r="D246" s="32">
        <v>45152700</v>
      </c>
      <c r="E246" s="32">
        <v>43510566.799999997</v>
      </c>
      <c r="F246" s="32">
        <f t="shared" si="61"/>
        <v>-1642133.200000003</v>
      </c>
      <c r="G246" s="33">
        <f t="shared" si="58"/>
        <v>96.363156134627602</v>
      </c>
      <c r="H246" s="19"/>
    </row>
    <row r="247" spans="1:8" s="6" customFormat="1" ht="51" x14ac:dyDescent="0.2">
      <c r="A247" s="67" t="s">
        <v>282</v>
      </c>
      <c r="B247" s="55" t="s">
        <v>5</v>
      </c>
      <c r="C247" s="55" t="s">
        <v>283</v>
      </c>
      <c r="D247" s="32">
        <f t="shared" ref="D247:E247" si="65">D248</f>
        <v>3602400</v>
      </c>
      <c r="E247" s="32">
        <f t="shared" si="65"/>
        <v>3602400</v>
      </c>
      <c r="F247" s="32">
        <f t="shared" si="61"/>
        <v>0</v>
      </c>
      <c r="G247" s="33">
        <f t="shared" si="58"/>
        <v>100</v>
      </c>
      <c r="H247" s="19"/>
    </row>
    <row r="248" spans="1:8" s="6" customFormat="1" ht="56.45" customHeight="1" x14ac:dyDescent="0.2">
      <c r="A248" s="67" t="s">
        <v>284</v>
      </c>
      <c r="B248" s="30" t="s">
        <v>285</v>
      </c>
      <c r="C248" s="30" t="s">
        <v>286</v>
      </c>
      <c r="D248" s="32">
        <v>3602400</v>
      </c>
      <c r="E248" s="32">
        <v>3602400</v>
      </c>
      <c r="F248" s="32">
        <f t="shared" si="61"/>
        <v>0</v>
      </c>
      <c r="G248" s="33">
        <f t="shared" si="58"/>
        <v>100</v>
      </c>
      <c r="H248" s="19"/>
    </row>
    <row r="249" spans="1:8" s="6" customFormat="1" ht="28.9" customHeight="1" x14ac:dyDescent="0.2">
      <c r="A249" s="29" t="s">
        <v>373</v>
      </c>
      <c r="B249" s="30" t="s">
        <v>5</v>
      </c>
      <c r="C249" s="30" t="s">
        <v>372</v>
      </c>
      <c r="D249" s="32">
        <f t="shared" ref="D249:E251" si="66">D250</f>
        <v>12954471.890000001</v>
      </c>
      <c r="E249" s="32">
        <f t="shared" si="66"/>
        <v>12954471.890000001</v>
      </c>
      <c r="F249" s="32">
        <f t="shared" si="61"/>
        <v>0</v>
      </c>
      <c r="G249" s="33">
        <f t="shared" si="58"/>
        <v>100</v>
      </c>
      <c r="H249" s="19"/>
    </row>
    <row r="250" spans="1:8" s="6" customFormat="1" ht="27" customHeight="1" x14ac:dyDescent="0.2">
      <c r="A250" s="29" t="s">
        <v>362</v>
      </c>
      <c r="B250" s="30" t="s">
        <v>295</v>
      </c>
      <c r="C250" s="30" t="s">
        <v>361</v>
      </c>
      <c r="D250" s="32">
        <v>12954471.890000001</v>
      </c>
      <c r="E250" s="32">
        <v>12954471.890000001</v>
      </c>
      <c r="F250" s="32">
        <f t="shared" si="61"/>
        <v>0</v>
      </c>
      <c r="G250" s="33">
        <f t="shared" si="58"/>
        <v>100</v>
      </c>
      <c r="H250" s="19"/>
    </row>
    <row r="251" spans="1:8" s="6" customFormat="1" ht="17.45" customHeight="1" x14ac:dyDescent="0.2">
      <c r="A251" s="45" t="s">
        <v>432</v>
      </c>
      <c r="B251" s="30" t="s">
        <v>5</v>
      </c>
      <c r="C251" s="30" t="s">
        <v>428</v>
      </c>
      <c r="D251" s="32">
        <f t="shared" si="66"/>
        <v>15902685.01</v>
      </c>
      <c r="E251" s="32">
        <f t="shared" si="66"/>
        <v>15086907.75</v>
      </c>
      <c r="F251" s="32">
        <f t="shared" si="61"/>
        <v>-815777.25999999978</v>
      </c>
      <c r="G251" s="33">
        <f t="shared" si="58"/>
        <v>94.870191672116889</v>
      </c>
      <c r="H251" s="19"/>
    </row>
    <row r="252" spans="1:8" s="6" customFormat="1" ht="30.6" customHeight="1" x14ac:dyDescent="0.2">
      <c r="A252" s="45" t="s">
        <v>433</v>
      </c>
      <c r="B252" s="30" t="s">
        <v>285</v>
      </c>
      <c r="C252" s="30" t="s">
        <v>429</v>
      </c>
      <c r="D252" s="32">
        <v>15902685.01</v>
      </c>
      <c r="E252" s="32">
        <v>15086907.75</v>
      </c>
      <c r="F252" s="32">
        <f t="shared" si="61"/>
        <v>-815777.25999999978</v>
      </c>
      <c r="G252" s="33">
        <f t="shared" si="58"/>
        <v>94.870191672116889</v>
      </c>
      <c r="H252" s="19"/>
    </row>
    <row r="253" spans="1:8" s="6" customFormat="1" ht="31.9" customHeight="1" x14ac:dyDescent="0.2">
      <c r="A253" s="52" t="s">
        <v>416</v>
      </c>
      <c r="B253" s="30" t="s">
        <v>5</v>
      </c>
      <c r="C253" s="30" t="s">
        <v>287</v>
      </c>
      <c r="D253" s="32">
        <f t="shared" ref="D253:E253" si="67">+D254</f>
        <v>36109105.57</v>
      </c>
      <c r="E253" s="32">
        <f t="shared" si="67"/>
        <v>36109105.57</v>
      </c>
      <c r="F253" s="32">
        <f t="shared" si="61"/>
        <v>0</v>
      </c>
      <c r="G253" s="33">
        <f t="shared" si="58"/>
        <v>100</v>
      </c>
      <c r="H253" s="19"/>
    </row>
    <row r="254" spans="1:8" s="6" customFormat="1" ht="28.9" customHeight="1" x14ac:dyDescent="0.2">
      <c r="A254" s="67" t="s">
        <v>417</v>
      </c>
      <c r="B254" s="30" t="s">
        <v>90</v>
      </c>
      <c r="C254" s="30" t="s">
        <v>288</v>
      </c>
      <c r="D254" s="32">
        <v>36109105.57</v>
      </c>
      <c r="E254" s="32">
        <v>36109105.57</v>
      </c>
      <c r="F254" s="32">
        <f t="shared" si="61"/>
        <v>0</v>
      </c>
      <c r="G254" s="33">
        <f t="shared" si="58"/>
        <v>100</v>
      </c>
      <c r="H254" s="19"/>
    </row>
    <row r="255" spans="1:8" s="6" customFormat="1" ht="16.149999999999999" customHeight="1" x14ac:dyDescent="0.2">
      <c r="A255" s="29" t="s">
        <v>289</v>
      </c>
      <c r="B255" s="30" t="s">
        <v>5</v>
      </c>
      <c r="C255" s="53" t="s">
        <v>290</v>
      </c>
      <c r="D255" s="32">
        <f t="shared" ref="D255:E255" si="68">+D256</f>
        <v>433961003.42000002</v>
      </c>
      <c r="E255" s="32">
        <f t="shared" si="68"/>
        <v>372947099.20999998</v>
      </c>
      <c r="F255" s="32">
        <f t="shared" si="61"/>
        <v>-61013904.210000038</v>
      </c>
      <c r="G255" s="33">
        <f t="shared" si="58"/>
        <v>85.940233401352657</v>
      </c>
      <c r="H255" s="19"/>
    </row>
    <row r="256" spans="1:8" s="6" customFormat="1" ht="16.899999999999999" customHeight="1" x14ac:dyDescent="0.2">
      <c r="A256" s="29" t="s">
        <v>291</v>
      </c>
      <c r="B256" s="30" t="s">
        <v>5</v>
      </c>
      <c r="C256" s="53" t="s">
        <v>292</v>
      </c>
      <c r="D256" s="32">
        <f>+D257+D258+D259+D260+D261+D262+D263+D264+D265+D266+D267+D268+D269+D272+D273+D274+D275+D270+D271</f>
        <v>433961003.42000002</v>
      </c>
      <c r="E256" s="32">
        <f>+E257+E258+E259+E260+E261+E262+E263+E264+E265+E266+E267+E268+E269+E272+E273+E274+E275+E270+E271</f>
        <v>372947099.20999998</v>
      </c>
      <c r="F256" s="32">
        <f t="shared" si="61"/>
        <v>-61013904.210000038</v>
      </c>
      <c r="G256" s="33">
        <f t="shared" si="58"/>
        <v>85.940233401352657</v>
      </c>
      <c r="H256" s="19"/>
    </row>
    <row r="257" spans="1:8" s="6" customFormat="1" ht="52.5" customHeight="1" x14ac:dyDescent="0.2">
      <c r="A257" s="65" t="s">
        <v>434</v>
      </c>
      <c r="B257" s="30" t="s">
        <v>285</v>
      </c>
      <c r="C257" s="53" t="s">
        <v>292</v>
      </c>
      <c r="D257" s="68">
        <v>37403200</v>
      </c>
      <c r="E257" s="68">
        <v>37403122.409999996</v>
      </c>
      <c r="F257" s="32">
        <f t="shared" si="61"/>
        <v>-77.590000003576279</v>
      </c>
      <c r="G257" s="33">
        <f t="shared" si="58"/>
        <v>99.999792557856011</v>
      </c>
      <c r="H257" s="19"/>
    </row>
    <row r="258" spans="1:8" s="6" customFormat="1" ht="57" customHeight="1" x14ac:dyDescent="0.2">
      <c r="A258" s="65" t="s">
        <v>435</v>
      </c>
      <c r="B258" s="30" t="s">
        <v>280</v>
      </c>
      <c r="C258" s="53" t="s">
        <v>292</v>
      </c>
      <c r="D258" s="68">
        <v>1152300</v>
      </c>
      <c r="E258" s="68">
        <v>1152300</v>
      </c>
      <c r="F258" s="32">
        <f t="shared" si="61"/>
        <v>0</v>
      </c>
      <c r="G258" s="33">
        <f t="shared" si="58"/>
        <v>100</v>
      </c>
      <c r="H258" s="19"/>
    </row>
    <row r="259" spans="1:8" s="6" customFormat="1" ht="70.150000000000006" customHeight="1" x14ac:dyDescent="0.2">
      <c r="A259" s="52" t="s">
        <v>293</v>
      </c>
      <c r="B259" s="30" t="s">
        <v>280</v>
      </c>
      <c r="C259" s="53" t="s">
        <v>292</v>
      </c>
      <c r="D259" s="32">
        <v>2881400</v>
      </c>
      <c r="E259" s="32">
        <v>2881400</v>
      </c>
      <c r="F259" s="32">
        <f t="shared" si="61"/>
        <v>0</v>
      </c>
      <c r="G259" s="33">
        <f t="shared" si="58"/>
        <v>100</v>
      </c>
      <c r="H259" s="19"/>
    </row>
    <row r="260" spans="1:8" s="6" customFormat="1" ht="70.900000000000006" customHeight="1" x14ac:dyDescent="0.2">
      <c r="A260" s="38" t="s">
        <v>418</v>
      </c>
      <c r="B260" s="30" t="s">
        <v>280</v>
      </c>
      <c r="C260" s="53" t="s">
        <v>292</v>
      </c>
      <c r="D260" s="32">
        <v>11683000</v>
      </c>
      <c r="E260" s="32">
        <v>11030941.6</v>
      </c>
      <c r="F260" s="32">
        <f t="shared" si="61"/>
        <v>-652058.40000000037</v>
      </c>
      <c r="G260" s="33">
        <f t="shared" si="58"/>
        <v>94.418741761533852</v>
      </c>
      <c r="H260" s="19"/>
    </row>
    <row r="261" spans="1:8" s="6" customFormat="1" ht="58.15" customHeight="1" x14ac:dyDescent="0.2">
      <c r="A261" s="38" t="s">
        <v>419</v>
      </c>
      <c r="B261" s="30" t="s">
        <v>280</v>
      </c>
      <c r="C261" s="53" t="s">
        <v>292</v>
      </c>
      <c r="D261" s="32">
        <v>4903100</v>
      </c>
      <c r="E261" s="32">
        <v>4509582.07</v>
      </c>
      <c r="F261" s="32">
        <f t="shared" si="61"/>
        <v>-393517.9299999997</v>
      </c>
      <c r="G261" s="33">
        <f t="shared" si="58"/>
        <v>91.974099447288467</v>
      </c>
      <c r="H261" s="19"/>
    </row>
    <row r="262" spans="1:8" s="6" customFormat="1" ht="45" customHeight="1" x14ac:dyDescent="0.2">
      <c r="A262" s="38" t="s">
        <v>387</v>
      </c>
      <c r="B262" s="30" t="s">
        <v>280</v>
      </c>
      <c r="C262" s="53" t="s">
        <v>292</v>
      </c>
      <c r="D262" s="32">
        <v>7231300</v>
      </c>
      <c r="E262" s="32">
        <v>7025907.6900000004</v>
      </c>
      <c r="F262" s="32">
        <f t="shared" si="61"/>
        <v>-205392.30999999959</v>
      </c>
      <c r="G262" s="33">
        <f t="shared" si="58"/>
        <v>97.159676545019565</v>
      </c>
      <c r="H262" s="19"/>
    </row>
    <row r="263" spans="1:8" s="6" customFormat="1" ht="84" customHeight="1" x14ac:dyDescent="0.2">
      <c r="A263" s="38" t="s">
        <v>496</v>
      </c>
      <c r="B263" s="30" t="s">
        <v>280</v>
      </c>
      <c r="C263" s="53" t="s">
        <v>292</v>
      </c>
      <c r="D263" s="32">
        <v>6081000</v>
      </c>
      <c r="E263" s="32">
        <v>6081000</v>
      </c>
      <c r="F263" s="32">
        <f t="shared" si="61"/>
        <v>0</v>
      </c>
      <c r="G263" s="33">
        <f t="shared" ref="G263:G323" si="69">E263/D263*100</f>
        <v>100</v>
      </c>
      <c r="H263" s="19"/>
    </row>
    <row r="264" spans="1:8" s="6" customFormat="1" ht="56.45" customHeight="1" x14ac:dyDescent="0.2">
      <c r="A264" s="38" t="s">
        <v>455</v>
      </c>
      <c r="B264" s="30" t="s">
        <v>280</v>
      </c>
      <c r="C264" s="53" t="s">
        <v>292</v>
      </c>
      <c r="D264" s="69">
        <v>4584900</v>
      </c>
      <c r="E264" s="32">
        <v>4584900</v>
      </c>
      <c r="F264" s="32">
        <f t="shared" si="61"/>
        <v>0</v>
      </c>
      <c r="G264" s="33">
        <f t="shared" si="69"/>
        <v>100</v>
      </c>
      <c r="H264" s="19"/>
    </row>
    <row r="265" spans="1:8" s="6" customFormat="1" ht="99.6" customHeight="1" x14ac:dyDescent="0.2">
      <c r="A265" s="38" t="s">
        <v>456</v>
      </c>
      <c r="B265" s="30" t="s">
        <v>280</v>
      </c>
      <c r="C265" s="53" t="s">
        <v>292</v>
      </c>
      <c r="D265" s="32">
        <v>396700</v>
      </c>
      <c r="E265" s="32">
        <v>396450.76</v>
      </c>
      <c r="F265" s="32">
        <f t="shared" si="61"/>
        <v>-249.23999999999069</v>
      </c>
      <c r="G265" s="33">
        <f t="shared" si="69"/>
        <v>99.937171666246542</v>
      </c>
      <c r="H265" s="19"/>
    </row>
    <row r="266" spans="1:8" s="6" customFormat="1" ht="58.15" customHeight="1" x14ac:dyDescent="0.2">
      <c r="A266" s="38" t="s">
        <v>457</v>
      </c>
      <c r="B266" s="30" t="s">
        <v>280</v>
      </c>
      <c r="C266" s="53" t="s">
        <v>292</v>
      </c>
      <c r="D266" s="32">
        <v>8000000</v>
      </c>
      <c r="E266" s="32">
        <v>8000000</v>
      </c>
      <c r="F266" s="32">
        <f t="shared" si="61"/>
        <v>0</v>
      </c>
      <c r="G266" s="33">
        <f t="shared" si="69"/>
        <v>100</v>
      </c>
      <c r="H266" s="19"/>
    </row>
    <row r="267" spans="1:8" s="6" customFormat="1" ht="136.15" customHeight="1" x14ac:dyDescent="0.2">
      <c r="A267" s="70" t="s">
        <v>323</v>
      </c>
      <c r="B267" s="30" t="s">
        <v>275</v>
      </c>
      <c r="C267" s="53" t="s">
        <v>292</v>
      </c>
      <c r="D267" s="32">
        <v>142941100</v>
      </c>
      <c r="E267" s="32">
        <v>142941100</v>
      </c>
      <c r="F267" s="32">
        <f t="shared" si="61"/>
        <v>0</v>
      </c>
      <c r="G267" s="33">
        <f t="shared" si="69"/>
        <v>100</v>
      </c>
      <c r="H267" s="19"/>
    </row>
    <row r="268" spans="1:8" s="6" customFormat="1" ht="55.15" customHeight="1" x14ac:dyDescent="0.2">
      <c r="A268" s="65" t="s">
        <v>294</v>
      </c>
      <c r="B268" s="30" t="s">
        <v>295</v>
      </c>
      <c r="C268" s="53" t="s">
        <v>292</v>
      </c>
      <c r="D268" s="32">
        <f>50186800+9242900</f>
        <v>59429700</v>
      </c>
      <c r="E268" s="32">
        <f>50082065.75+9184412.37</f>
        <v>59266478.119999997</v>
      </c>
      <c r="F268" s="32">
        <f t="shared" si="61"/>
        <v>-163221.88000000268</v>
      </c>
      <c r="G268" s="33">
        <f t="shared" si="69"/>
        <v>99.725353013728821</v>
      </c>
      <c r="H268" s="19"/>
    </row>
    <row r="269" spans="1:8" s="6" customFormat="1" ht="59.45" customHeight="1" x14ac:dyDescent="0.2">
      <c r="A269" s="65" t="s">
        <v>388</v>
      </c>
      <c r="B269" s="30" t="s">
        <v>295</v>
      </c>
      <c r="C269" s="53" t="s">
        <v>292</v>
      </c>
      <c r="D269" s="32">
        <v>346144</v>
      </c>
      <c r="E269" s="32">
        <v>346144</v>
      </c>
      <c r="F269" s="32">
        <f t="shared" ref="F269:F323" si="70">+E269-D269</f>
        <v>0</v>
      </c>
      <c r="G269" s="33">
        <f t="shared" si="69"/>
        <v>100</v>
      </c>
      <c r="H269" s="19"/>
    </row>
    <row r="270" spans="1:8" s="6" customFormat="1" ht="40.9" customHeight="1" x14ac:dyDescent="0.2">
      <c r="A270" s="65" t="s">
        <v>539</v>
      </c>
      <c r="B270" s="30" t="s">
        <v>295</v>
      </c>
      <c r="C270" s="53" t="s">
        <v>292</v>
      </c>
      <c r="D270" s="32">
        <v>260604</v>
      </c>
      <c r="E270" s="32">
        <v>260604</v>
      </c>
      <c r="F270" s="32">
        <f t="shared" si="70"/>
        <v>0</v>
      </c>
      <c r="G270" s="33">
        <f t="shared" si="69"/>
        <v>100</v>
      </c>
      <c r="H270" s="19"/>
    </row>
    <row r="271" spans="1:8" s="6" customFormat="1" ht="40.9" customHeight="1" x14ac:dyDescent="0.2">
      <c r="A271" s="65" t="s">
        <v>540</v>
      </c>
      <c r="B271" s="30" t="s">
        <v>295</v>
      </c>
      <c r="C271" s="53" t="s">
        <v>292</v>
      </c>
      <c r="D271" s="32">
        <v>157455.42000000001</v>
      </c>
      <c r="E271" s="32">
        <v>157455.42000000001</v>
      </c>
      <c r="F271" s="32">
        <f t="shared" si="70"/>
        <v>0</v>
      </c>
      <c r="G271" s="33">
        <f t="shared" si="69"/>
        <v>100</v>
      </c>
      <c r="H271" s="19"/>
    </row>
    <row r="272" spans="1:8" s="6" customFormat="1" ht="40.9" customHeight="1" x14ac:dyDescent="0.2">
      <c r="A272" s="52" t="s">
        <v>420</v>
      </c>
      <c r="B272" s="30" t="s">
        <v>228</v>
      </c>
      <c r="C272" s="53" t="s">
        <v>292</v>
      </c>
      <c r="D272" s="32">
        <v>15000000</v>
      </c>
      <c r="E272" s="32">
        <v>14990953.300000001</v>
      </c>
      <c r="F272" s="32">
        <f t="shared" si="70"/>
        <v>-9046.6999999992549</v>
      </c>
      <c r="G272" s="33">
        <f t="shared" si="69"/>
        <v>99.939688666666669</v>
      </c>
      <c r="H272" s="19"/>
    </row>
    <row r="273" spans="1:8" s="6" customFormat="1" ht="81" customHeight="1" x14ac:dyDescent="0.2">
      <c r="A273" s="71" t="s">
        <v>458</v>
      </c>
      <c r="B273" s="30" t="s">
        <v>90</v>
      </c>
      <c r="C273" s="53" t="s">
        <v>292</v>
      </c>
      <c r="D273" s="68">
        <v>3512200</v>
      </c>
      <c r="E273" s="32">
        <v>0</v>
      </c>
      <c r="F273" s="32">
        <f t="shared" si="70"/>
        <v>-3512200</v>
      </c>
      <c r="G273" s="33">
        <f>E273/D273*100</f>
        <v>0</v>
      </c>
      <c r="H273" s="19"/>
    </row>
    <row r="274" spans="1:8" s="6" customFormat="1" ht="42.6" customHeight="1" x14ac:dyDescent="0.2">
      <c r="A274" s="52" t="s">
        <v>296</v>
      </c>
      <c r="B274" s="30" t="s">
        <v>90</v>
      </c>
      <c r="C274" s="53" t="s">
        <v>292</v>
      </c>
      <c r="D274" s="32">
        <v>1268600</v>
      </c>
      <c r="E274" s="32">
        <v>1268600</v>
      </c>
      <c r="F274" s="32">
        <f t="shared" si="70"/>
        <v>0</v>
      </c>
      <c r="G274" s="33">
        <f t="shared" si="69"/>
        <v>100</v>
      </c>
      <c r="H274" s="19"/>
    </row>
    <row r="275" spans="1:8" s="6" customFormat="1" ht="43.9" customHeight="1" x14ac:dyDescent="0.2">
      <c r="A275" s="52" t="s">
        <v>398</v>
      </c>
      <c r="B275" s="30" t="s">
        <v>90</v>
      </c>
      <c r="C275" s="53" t="s">
        <v>292</v>
      </c>
      <c r="D275" s="32">
        <f>31306300+14781400+80640600</f>
        <v>126728300</v>
      </c>
      <c r="E275" s="32">
        <f>22356487.5+14024198.13+34269474.21</f>
        <v>70650159.840000004</v>
      </c>
      <c r="F275" s="32">
        <f t="shared" si="70"/>
        <v>-56078140.159999996</v>
      </c>
      <c r="G275" s="33">
        <f t="shared" si="69"/>
        <v>55.749315535677511</v>
      </c>
      <c r="H275" s="19"/>
    </row>
    <row r="276" spans="1:8" s="6" customFormat="1" ht="17.45" customHeight="1" x14ac:dyDescent="0.2">
      <c r="A276" s="29" t="s">
        <v>297</v>
      </c>
      <c r="B276" s="30" t="s">
        <v>5</v>
      </c>
      <c r="C276" s="34" t="s">
        <v>298</v>
      </c>
      <c r="D276" s="32">
        <f>+D277+D279+D294+D292</f>
        <v>1966362900</v>
      </c>
      <c r="E276" s="32">
        <f>+E277+E279+E294+E292</f>
        <v>1964944518.8900001</v>
      </c>
      <c r="F276" s="32">
        <f t="shared" si="70"/>
        <v>-1418381.1099998951</v>
      </c>
      <c r="G276" s="33">
        <f t="shared" si="69"/>
        <v>99.927867785239442</v>
      </c>
      <c r="H276" s="19"/>
    </row>
    <row r="277" spans="1:8" s="10" customFormat="1" ht="45" customHeight="1" x14ac:dyDescent="0.25">
      <c r="A277" s="29" t="s">
        <v>299</v>
      </c>
      <c r="B277" s="30" t="s">
        <v>5</v>
      </c>
      <c r="C277" s="34" t="s">
        <v>300</v>
      </c>
      <c r="D277" s="32">
        <f t="shared" ref="D277:E277" si="71">+D278</f>
        <v>57032800</v>
      </c>
      <c r="E277" s="32">
        <f t="shared" si="71"/>
        <v>56767845.93</v>
      </c>
      <c r="F277" s="32">
        <f t="shared" si="70"/>
        <v>-264954.0700000003</v>
      </c>
      <c r="G277" s="33">
        <f t="shared" si="69"/>
        <v>99.535435626516673</v>
      </c>
      <c r="H277" s="19"/>
    </row>
    <row r="278" spans="1:8" s="10" customFormat="1" ht="42" customHeight="1" x14ac:dyDescent="0.25">
      <c r="A278" s="38" t="s">
        <v>325</v>
      </c>
      <c r="B278" s="30" t="s">
        <v>90</v>
      </c>
      <c r="C278" s="34" t="s">
        <v>301</v>
      </c>
      <c r="D278" s="68">
        <v>57032800</v>
      </c>
      <c r="E278" s="68">
        <v>56767845.93</v>
      </c>
      <c r="F278" s="32">
        <f t="shared" si="70"/>
        <v>-264954.0700000003</v>
      </c>
      <c r="G278" s="33">
        <f t="shared" si="69"/>
        <v>99.535435626516673</v>
      </c>
      <c r="H278" s="19"/>
    </row>
    <row r="279" spans="1:8" s="6" customFormat="1" ht="27.6" customHeight="1" x14ac:dyDescent="0.2">
      <c r="A279" s="29" t="s">
        <v>302</v>
      </c>
      <c r="B279" s="30" t="s">
        <v>5</v>
      </c>
      <c r="C279" s="30" t="s">
        <v>303</v>
      </c>
      <c r="D279" s="32">
        <f t="shared" ref="D279:E279" si="72">+D280</f>
        <v>27035300</v>
      </c>
      <c r="E279" s="32">
        <f t="shared" si="72"/>
        <v>25881872.960000001</v>
      </c>
      <c r="F279" s="32">
        <f t="shared" si="70"/>
        <v>-1153427.0399999991</v>
      </c>
      <c r="G279" s="33">
        <f t="shared" si="69"/>
        <v>95.733625889115345</v>
      </c>
      <c r="H279" s="19"/>
    </row>
    <row r="280" spans="1:8" s="10" customFormat="1" ht="33" customHeight="1" x14ac:dyDescent="0.25">
      <c r="A280" s="29" t="s">
        <v>304</v>
      </c>
      <c r="B280" s="30" t="s">
        <v>5</v>
      </c>
      <c r="C280" s="30" t="s">
        <v>305</v>
      </c>
      <c r="D280" s="32">
        <f>SUM(D281:D291)</f>
        <v>27035300</v>
      </c>
      <c r="E280" s="32">
        <f>SUM(E281:E291)</f>
        <v>25881872.960000001</v>
      </c>
      <c r="F280" s="32">
        <f t="shared" si="70"/>
        <v>-1153427.0399999991</v>
      </c>
      <c r="G280" s="33">
        <f t="shared" si="69"/>
        <v>95.733625889115345</v>
      </c>
      <c r="H280" s="19"/>
    </row>
    <row r="281" spans="1:8" s="6" customFormat="1" ht="42.6" customHeight="1" x14ac:dyDescent="0.2">
      <c r="A281" s="38" t="s">
        <v>306</v>
      </c>
      <c r="B281" s="30" t="s">
        <v>280</v>
      </c>
      <c r="C281" s="30" t="s">
        <v>305</v>
      </c>
      <c r="D281" s="68">
        <v>10043600</v>
      </c>
      <c r="E281" s="68">
        <v>10043544</v>
      </c>
      <c r="F281" s="32">
        <f t="shared" si="70"/>
        <v>-56</v>
      </c>
      <c r="G281" s="33">
        <f t="shared" si="69"/>
        <v>99.999442431000844</v>
      </c>
      <c r="H281" s="19"/>
    </row>
    <row r="282" spans="1:8" s="6" customFormat="1" ht="74.25" customHeight="1" x14ac:dyDescent="0.2">
      <c r="A282" s="38" t="s">
        <v>307</v>
      </c>
      <c r="B282" s="30" t="s">
        <v>280</v>
      </c>
      <c r="C282" s="30" t="s">
        <v>305</v>
      </c>
      <c r="D282" s="68">
        <v>55700</v>
      </c>
      <c r="E282" s="68">
        <v>55700</v>
      </c>
      <c r="F282" s="32">
        <f t="shared" si="70"/>
        <v>0</v>
      </c>
      <c r="G282" s="33">
        <f t="shared" si="69"/>
        <v>100</v>
      </c>
      <c r="H282" s="19"/>
    </row>
    <row r="283" spans="1:8" s="6" customFormat="1" ht="30.6" customHeight="1" x14ac:dyDescent="0.2">
      <c r="A283" s="72" t="s">
        <v>308</v>
      </c>
      <c r="B283" s="30" t="s">
        <v>280</v>
      </c>
      <c r="C283" s="30" t="s">
        <v>305</v>
      </c>
      <c r="D283" s="68">
        <v>3337200</v>
      </c>
      <c r="E283" s="68">
        <v>2210550</v>
      </c>
      <c r="F283" s="32">
        <f t="shared" si="70"/>
        <v>-1126650</v>
      </c>
      <c r="G283" s="33">
        <f t="shared" si="69"/>
        <v>66.239661992089168</v>
      </c>
      <c r="H283" s="19"/>
    </row>
    <row r="284" spans="1:8" s="10" customFormat="1" ht="42.6" customHeight="1" x14ac:dyDescent="0.25">
      <c r="A284" s="38" t="s">
        <v>309</v>
      </c>
      <c r="B284" s="30" t="s">
        <v>228</v>
      </c>
      <c r="C284" s="30" t="s">
        <v>305</v>
      </c>
      <c r="D284" s="32">
        <v>77800</v>
      </c>
      <c r="E284" s="32">
        <v>65495.9</v>
      </c>
      <c r="F284" s="32">
        <f t="shared" si="70"/>
        <v>-12304.099999999999</v>
      </c>
      <c r="G284" s="33">
        <f t="shared" si="69"/>
        <v>84.18496143958869</v>
      </c>
      <c r="H284" s="19"/>
    </row>
    <row r="285" spans="1:8" s="10" customFormat="1" ht="28.9" customHeight="1" x14ac:dyDescent="0.25">
      <c r="A285" s="29" t="s">
        <v>310</v>
      </c>
      <c r="B285" s="30" t="s">
        <v>228</v>
      </c>
      <c r="C285" s="30" t="s">
        <v>305</v>
      </c>
      <c r="D285" s="68">
        <v>213900</v>
      </c>
      <c r="E285" s="68">
        <v>213883.17</v>
      </c>
      <c r="F285" s="32">
        <f t="shared" si="70"/>
        <v>-16.829999999987194</v>
      </c>
      <c r="G285" s="33">
        <f t="shared" si="69"/>
        <v>99.99213183730717</v>
      </c>
      <c r="H285" s="19"/>
    </row>
    <row r="286" spans="1:8" s="10" customFormat="1" ht="55.15" customHeight="1" x14ac:dyDescent="0.25">
      <c r="A286" s="38" t="s">
        <v>421</v>
      </c>
      <c r="B286" s="30" t="s">
        <v>228</v>
      </c>
      <c r="C286" s="30" t="s">
        <v>305</v>
      </c>
      <c r="D286" s="73">
        <v>4366700</v>
      </c>
      <c r="E286" s="73">
        <v>4366696.96</v>
      </c>
      <c r="F286" s="32">
        <f t="shared" si="70"/>
        <v>-3.0400000000372529</v>
      </c>
      <c r="G286" s="33">
        <f t="shared" si="69"/>
        <v>99.99993038221082</v>
      </c>
      <c r="H286" s="19"/>
    </row>
    <row r="287" spans="1:8" s="6" customFormat="1" ht="55.9" customHeight="1" x14ac:dyDescent="0.2">
      <c r="A287" s="38" t="s">
        <v>422</v>
      </c>
      <c r="B287" s="30" t="s">
        <v>228</v>
      </c>
      <c r="C287" s="30" t="s">
        <v>305</v>
      </c>
      <c r="D287" s="68">
        <v>3711600</v>
      </c>
      <c r="E287" s="68">
        <v>3697291.71</v>
      </c>
      <c r="F287" s="32">
        <f t="shared" si="70"/>
        <v>-14308.290000000037</v>
      </c>
      <c r="G287" s="33">
        <f t="shared" si="69"/>
        <v>99.614498060135787</v>
      </c>
      <c r="H287" s="19"/>
    </row>
    <row r="288" spans="1:8" s="10" customFormat="1" ht="27" customHeight="1" x14ac:dyDescent="0.25">
      <c r="A288" s="29" t="s">
        <v>423</v>
      </c>
      <c r="B288" s="30" t="s">
        <v>228</v>
      </c>
      <c r="C288" s="30" t="s">
        <v>305</v>
      </c>
      <c r="D288" s="73">
        <v>1190500</v>
      </c>
      <c r="E288" s="73">
        <v>1190500</v>
      </c>
      <c r="F288" s="32">
        <f t="shared" si="70"/>
        <v>0</v>
      </c>
      <c r="G288" s="33">
        <f t="shared" si="69"/>
        <v>100</v>
      </c>
      <c r="H288" s="19"/>
    </row>
    <row r="289" spans="1:18" s="10" customFormat="1" ht="70.900000000000006" customHeight="1" x14ac:dyDescent="0.25">
      <c r="A289" s="29" t="s">
        <v>311</v>
      </c>
      <c r="B289" s="30" t="s">
        <v>228</v>
      </c>
      <c r="C289" s="30" t="s">
        <v>305</v>
      </c>
      <c r="D289" s="69">
        <v>700</v>
      </c>
      <c r="E289" s="69">
        <v>700</v>
      </c>
      <c r="F289" s="32">
        <f t="shared" si="70"/>
        <v>0</v>
      </c>
      <c r="G289" s="33">
        <f t="shared" si="69"/>
        <v>100</v>
      </c>
      <c r="H289" s="19"/>
    </row>
    <row r="290" spans="1:18" s="6" customFormat="1" ht="43.15" customHeight="1" x14ac:dyDescent="0.2">
      <c r="A290" s="29" t="s">
        <v>312</v>
      </c>
      <c r="B290" s="30" t="s">
        <v>228</v>
      </c>
      <c r="C290" s="30" t="s">
        <v>305</v>
      </c>
      <c r="D290" s="68">
        <v>2379500</v>
      </c>
      <c r="E290" s="68">
        <v>2379411.2200000002</v>
      </c>
      <c r="F290" s="32">
        <f t="shared" si="70"/>
        <v>-88.779999999795109</v>
      </c>
      <c r="G290" s="33">
        <f t="shared" si="69"/>
        <v>99.996268964068094</v>
      </c>
      <c r="H290" s="19"/>
    </row>
    <row r="291" spans="1:18" s="6" customFormat="1" ht="55.9" customHeight="1" x14ac:dyDescent="0.2">
      <c r="A291" s="74" t="s">
        <v>442</v>
      </c>
      <c r="B291" s="30" t="s">
        <v>90</v>
      </c>
      <c r="C291" s="30" t="s">
        <v>305</v>
      </c>
      <c r="D291" s="68">
        <v>1658100</v>
      </c>
      <c r="E291" s="68">
        <v>1658100</v>
      </c>
      <c r="F291" s="32">
        <f t="shared" si="70"/>
        <v>0</v>
      </c>
      <c r="G291" s="33">
        <f t="shared" si="69"/>
        <v>100</v>
      </c>
      <c r="H291" s="19"/>
    </row>
    <row r="292" spans="1:18" s="6" customFormat="1" ht="56.45" customHeight="1" x14ac:dyDescent="0.2">
      <c r="A292" s="29" t="s">
        <v>313</v>
      </c>
      <c r="B292" s="30" t="s">
        <v>5</v>
      </c>
      <c r="C292" s="55" t="s">
        <v>314</v>
      </c>
      <c r="D292" s="68">
        <f t="shared" ref="D292:E292" si="73">+D293</f>
        <v>83200</v>
      </c>
      <c r="E292" s="68">
        <f t="shared" si="73"/>
        <v>83200</v>
      </c>
      <c r="F292" s="32">
        <f t="shared" si="70"/>
        <v>0</v>
      </c>
      <c r="G292" s="33">
        <f t="shared" si="69"/>
        <v>100</v>
      </c>
      <c r="H292" s="19"/>
    </row>
    <row r="293" spans="1:18" s="6" customFormat="1" ht="56.45" customHeight="1" x14ac:dyDescent="0.2">
      <c r="A293" s="29" t="s">
        <v>315</v>
      </c>
      <c r="B293" s="30" t="s">
        <v>228</v>
      </c>
      <c r="C293" s="55" t="s">
        <v>316</v>
      </c>
      <c r="D293" s="68">
        <v>83200</v>
      </c>
      <c r="E293" s="68">
        <v>83200</v>
      </c>
      <c r="F293" s="32">
        <f t="shared" si="70"/>
        <v>0</v>
      </c>
      <c r="G293" s="33">
        <f t="shared" si="69"/>
        <v>100</v>
      </c>
      <c r="H293" s="19"/>
    </row>
    <row r="294" spans="1:18" s="6" customFormat="1" ht="16.149999999999999" customHeight="1" x14ac:dyDescent="0.2">
      <c r="A294" s="29" t="s">
        <v>317</v>
      </c>
      <c r="B294" s="30" t="s">
        <v>5</v>
      </c>
      <c r="C294" s="34" t="s">
        <v>318</v>
      </c>
      <c r="D294" s="32">
        <f t="shared" ref="D294:E294" si="74">+D295</f>
        <v>1882211600</v>
      </c>
      <c r="E294" s="32">
        <f t="shared" si="74"/>
        <v>1882211600</v>
      </c>
      <c r="F294" s="32">
        <f t="shared" si="70"/>
        <v>0</v>
      </c>
      <c r="G294" s="33">
        <f t="shared" si="69"/>
        <v>100</v>
      </c>
      <c r="H294" s="19"/>
    </row>
    <row r="295" spans="1:18" s="6" customFormat="1" ht="16.899999999999999" customHeight="1" x14ac:dyDescent="0.2">
      <c r="A295" s="29" t="s">
        <v>319</v>
      </c>
      <c r="B295" s="30" t="s">
        <v>5</v>
      </c>
      <c r="C295" s="34" t="s">
        <v>320</v>
      </c>
      <c r="D295" s="32">
        <f t="shared" ref="D295:E295" si="75">+D296+D297</f>
        <v>1882211600</v>
      </c>
      <c r="E295" s="32">
        <f t="shared" si="75"/>
        <v>1882211600</v>
      </c>
      <c r="F295" s="32">
        <f t="shared" si="70"/>
        <v>0</v>
      </c>
      <c r="G295" s="33">
        <f t="shared" si="69"/>
        <v>100</v>
      </c>
      <c r="H295" s="19"/>
    </row>
    <row r="296" spans="1:18" s="6" customFormat="1" ht="81" customHeight="1" x14ac:dyDescent="0.2">
      <c r="A296" s="38" t="s">
        <v>386</v>
      </c>
      <c r="B296" s="30" t="s">
        <v>280</v>
      </c>
      <c r="C296" s="34" t="s">
        <v>321</v>
      </c>
      <c r="D296" s="41">
        <v>904215000</v>
      </c>
      <c r="E296" s="41">
        <v>904215000</v>
      </c>
      <c r="F296" s="32">
        <f t="shared" si="70"/>
        <v>0</v>
      </c>
      <c r="G296" s="33">
        <f t="shared" si="69"/>
        <v>100</v>
      </c>
      <c r="H296" s="19"/>
    </row>
    <row r="297" spans="1:18" s="6" customFormat="1" ht="54" customHeight="1" x14ac:dyDescent="0.2">
      <c r="A297" s="38" t="s">
        <v>424</v>
      </c>
      <c r="B297" s="30" t="s">
        <v>280</v>
      </c>
      <c r="C297" s="34" t="s">
        <v>320</v>
      </c>
      <c r="D297" s="41">
        <v>977996600</v>
      </c>
      <c r="E297" s="41">
        <v>977996600</v>
      </c>
      <c r="F297" s="32">
        <f t="shared" si="70"/>
        <v>0</v>
      </c>
      <c r="G297" s="33">
        <f t="shared" si="69"/>
        <v>100</v>
      </c>
      <c r="H297" s="19"/>
    </row>
    <row r="298" spans="1:18" s="6" customFormat="1" ht="17.45" customHeight="1" x14ac:dyDescent="0.2">
      <c r="A298" s="29" t="s">
        <v>341</v>
      </c>
      <c r="B298" s="30" t="s">
        <v>5</v>
      </c>
      <c r="C298" s="34" t="s">
        <v>342</v>
      </c>
      <c r="D298" s="41">
        <f>+D299+D303+D301+D305</f>
        <v>176240100</v>
      </c>
      <c r="E298" s="41">
        <f>+E299+E303+E301+E305</f>
        <v>168590459.42000002</v>
      </c>
      <c r="F298" s="32">
        <f t="shared" si="70"/>
        <v>-7649640.5799999833</v>
      </c>
      <c r="G298" s="33">
        <f t="shared" si="69"/>
        <v>95.659534589460634</v>
      </c>
      <c r="H298" s="19"/>
    </row>
    <row r="299" spans="1:18" s="6" customFormat="1" ht="63.75" x14ac:dyDescent="0.2">
      <c r="A299" s="29" t="s">
        <v>541</v>
      </c>
      <c r="B299" s="30" t="s">
        <v>5</v>
      </c>
      <c r="C299" s="34" t="s">
        <v>543</v>
      </c>
      <c r="D299" s="41">
        <f>D300</f>
        <v>1791000</v>
      </c>
      <c r="E299" s="41">
        <f>E300</f>
        <v>1790890</v>
      </c>
      <c r="F299" s="32">
        <f t="shared" si="70"/>
        <v>-110</v>
      </c>
      <c r="G299" s="33">
        <f t="shared" si="69"/>
        <v>99.993858179787836</v>
      </c>
      <c r="H299" s="19"/>
    </row>
    <row r="300" spans="1:18" s="6" customFormat="1" ht="70.5" customHeight="1" x14ac:dyDescent="0.2">
      <c r="A300" s="29" t="s">
        <v>541</v>
      </c>
      <c r="B300" s="30" t="s">
        <v>280</v>
      </c>
      <c r="C300" s="34" t="s">
        <v>542</v>
      </c>
      <c r="D300" s="41">
        <v>1791000</v>
      </c>
      <c r="E300" s="41">
        <v>1790890</v>
      </c>
      <c r="F300" s="32">
        <f t="shared" si="70"/>
        <v>-110</v>
      </c>
      <c r="G300" s="33">
        <f t="shared" si="69"/>
        <v>99.993858179787836</v>
      </c>
      <c r="H300" s="19"/>
    </row>
    <row r="301" spans="1:18" s="6" customFormat="1" ht="56.45" customHeight="1" x14ac:dyDescent="0.2">
      <c r="A301" s="35" t="s">
        <v>443</v>
      </c>
      <c r="B301" s="30" t="s">
        <v>5</v>
      </c>
      <c r="C301" s="34" t="s">
        <v>343</v>
      </c>
      <c r="D301" s="41">
        <f t="shared" ref="D301:E301" si="76">+D302</f>
        <v>53563200</v>
      </c>
      <c r="E301" s="41">
        <f t="shared" si="76"/>
        <v>52820783.700000003</v>
      </c>
      <c r="F301" s="32">
        <f t="shared" si="70"/>
        <v>-742416.29999999702</v>
      </c>
      <c r="G301" s="33">
        <f t="shared" si="69"/>
        <v>98.613943341697279</v>
      </c>
      <c r="H301" s="19"/>
      <c r="J301" s="11"/>
      <c r="K301" s="11"/>
      <c r="L301" s="11"/>
      <c r="M301" s="11"/>
      <c r="N301" s="11"/>
      <c r="O301" s="11"/>
      <c r="P301" s="12"/>
      <c r="Q301" s="12"/>
      <c r="R301" s="12"/>
    </row>
    <row r="302" spans="1:18" s="6" customFormat="1" ht="55.9" customHeight="1" x14ac:dyDescent="0.2">
      <c r="A302" s="35" t="s">
        <v>444</v>
      </c>
      <c r="B302" s="30" t="s">
        <v>280</v>
      </c>
      <c r="C302" s="44" t="s">
        <v>344</v>
      </c>
      <c r="D302" s="41">
        <v>53563200</v>
      </c>
      <c r="E302" s="32">
        <v>52820783.700000003</v>
      </c>
      <c r="F302" s="32">
        <f t="shared" si="70"/>
        <v>-742416.29999999702</v>
      </c>
      <c r="G302" s="33">
        <f t="shared" si="69"/>
        <v>98.613943341697279</v>
      </c>
      <c r="H302" s="19"/>
      <c r="J302" s="11"/>
      <c r="K302" s="11"/>
      <c r="L302" s="11"/>
      <c r="M302" s="11"/>
      <c r="N302" s="11"/>
      <c r="O302" s="11"/>
      <c r="P302" s="12"/>
      <c r="Q302" s="12"/>
      <c r="R302" s="12"/>
    </row>
    <row r="303" spans="1:18" s="6" customFormat="1" ht="58.9" customHeight="1" x14ac:dyDescent="0.2">
      <c r="A303" s="35" t="s">
        <v>437</v>
      </c>
      <c r="B303" s="30" t="s">
        <v>5</v>
      </c>
      <c r="C303" s="34" t="s">
        <v>438</v>
      </c>
      <c r="D303" s="41">
        <f t="shared" ref="D303:E305" si="77">+D304</f>
        <v>94065000</v>
      </c>
      <c r="E303" s="41">
        <f t="shared" si="77"/>
        <v>87157885.719999999</v>
      </c>
      <c r="F303" s="32">
        <f t="shared" si="70"/>
        <v>-6907114.2800000012</v>
      </c>
      <c r="G303" s="33">
        <f t="shared" si="69"/>
        <v>92.657083633657578</v>
      </c>
      <c r="H303" s="19"/>
    </row>
    <row r="304" spans="1:18" s="6" customFormat="1" ht="56.45" customHeight="1" x14ac:dyDescent="0.2">
      <c r="A304" s="35" t="s">
        <v>436</v>
      </c>
      <c r="B304" s="30" t="s">
        <v>90</v>
      </c>
      <c r="C304" s="34" t="s">
        <v>439</v>
      </c>
      <c r="D304" s="41">
        <v>94065000</v>
      </c>
      <c r="E304" s="32">
        <v>87157885.719999999</v>
      </c>
      <c r="F304" s="32">
        <f t="shared" si="70"/>
        <v>-6907114.2800000012</v>
      </c>
      <c r="G304" s="33">
        <f t="shared" si="69"/>
        <v>92.657083633657578</v>
      </c>
      <c r="H304" s="19"/>
    </row>
    <row r="305" spans="1:8" s="6" customFormat="1" ht="17.45" customHeight="1" x14ac:dyDescent="0.2">
      <c r="A305" s="29" t="s">
        <v>389</v>
      </c>
      <c r="B305" s="30" t="s">
        <v>5</v>
      </c>
      <c r="C305" s="34" t="s">
        <v>391</v>
      </c>
      <c r="D305" s="41">
        <f t="shared" ref="D305" si="78">+D306</f>
        <v>26820900</v>
      </c>
      <c r="E305" s="41">
        <f t="shared" si="77"/>
        <v>26820900</v>
      </c>
      <c r="F305" s="32">
        <f t="shared" si="70"/>
        <v>0</v>
      </c>
      <c r="G305" s="33">
        <f t="shared" si="69"/>
        <v>100</v>
      </c>
      <c r="H305" s="19"/>
    </row>
    <row r="306" spans="1:8" s="6" customFormat="1" ht="69.599999999999994" customHeight="1" x14ac:dyDescent="0.2">
      <c r="A306" s="75" t="s">
        <v>390</v>
      </c>
      <c r="B306" s="30" t="s">
        <v>275</v>
      </c>
      <c r="C306" s="34" t="s">
        <v>392</v>
      </c>
      <c r="D306" s="41">
        <v>26820900</v>
      </c>
      <c r="E306" s="32">
        <v>26820900</v>
      </c>
      <c r="F306" s="32">
        <f t="shared" si="70"/>
        <v>0</v>
      </c>
      <c r="G306" s="33">
        <f t="shared" si="69"/>
        <v>100</v>
      </c>
      <c r="H306" s="19"/>
    </row>
    <row r="307" spans="1:8" s="6" customFormat="1" ht="16.149999999999999" customHeight="1" x14ac:dyDescent="0.2">
      <c r="A307" s="52" t="s">
        <v>395</v>
      </c>
      <c r="B307" s="30" t="s">
        <v>5</v>
      </c>
      <c r="C307" s="44" t="s">
        <v>396</v>
      </c>
      <c r="D307" s="41">
        <f>D308</f>
        <v>2219800</v>
      </c>
      <c r="E307" s="41">
        <f t="shared" ref="E307" si="79">E308</f>
        <v>2219800</v>
      </c>
      <c r="F307" s="32">
        <f t="shared" si="70"/>
        <v>0</v>
      </c>
      <c r="G307" s="33">
        <f t="shared" si="69"/>
        <v>100</v>
      </c>
      <c r="H307" s="19"/>
    </row>
    <row r="308" spans="1:8" s="6" customFormat="1" ht="21" customHeight="1" x14ac:dyDescent="0.2">
      <c r="A308" s="52" t="s">
        <v>393</v>
      </c>
      <c r="B308" s="30" t="s">
        <v>5</v>
      </c>
      <c r="C308" s="44" t="s">
        <v>397</v>
      </c>
      <c r="D308" s="32">
        <f t="shared" ref="D308:E308" si="80">D309</f>
        <v>2219800</v>
      </c>
      <c r="E308" s="32">
        <f t="shared" si="80"/>
        <v>2219800</v>
      </c>
      <c r="F308" s="32">
        <f t="shared" si="70"/>
        <v>0</v>
      </c>
      <c r="G308" s="33">
        <f t="shared" si="69"/>
        <v>100</v>
      </c>
      <c r="H308" s="19"/>
    </row>
    <row r="309" spans="1:8" s="6" customFormat="1" ht="18.600000000000001" customHeight="1" x14ac:dyDescent="0.2">
      <c r="A309" s="52" t="s">
        <v>393</v>
      </c>
      <c r="B309" s="30" t="s">
        <v>228</v>
      </c>
      <c r="C309" s="53" t="s">
        <v>394</v>
      </c>
      <c r="D309" s="41">
        <v>2219800</v>
      </c>
      <c r="E309" s="32">
        <v>2219800</v>
      </c>
      <c r="F309" s="32">
        <f t="shared" si="70"/>
        <v>0</v>
      </c>
      <c r="G309" s="33">
        <f t="shared" si="69"/>
        <v>100</v>
      </c>
      <c r="H309" s="19"/>
    </row>
    <row r="310" spans="1:8" s="6" customFormat="1" ht="45.6" customHeight="1" x14ac:dyDescent="0.2">
      <c r="A310" s="52" t="s">
        <v>345</v>
      </c>
      <c r="B310" s="30" t="s">
        <v>5</v>
      </c>
      <c r="C310" s="76" t="s">
        <v>346</v>
      </c>
      <c r="D310" s="77">
        <f t="shared" ref="D310:E312" si="81">+D311</f>
        <v>209592.99</v>
      </c>
      <c r="E310" s="77">
        <f t="shared" si="81"/>
        <v>214656.51</v>
      </c>
      <c r="F310" s="32">
        <f t="shared" si="70"/>
        <v>5063.5200000000186</v>
      </c>
      <c r="G310" s="33">
        <f t="shared" si="69"/>
        <v>102.41588232507203</v>
      </c>
      <c r="H310" s="19"/>
    </row>
    <row r="311" spans="1:8" s="6" customFormat="1" ht="67.900000000000006" customHeight="1" x14ac:dyDescent="0.2">
      <c r="A311" s="52" t="s">
        <v>347</v>
      </c>
      <c r="B311" s="30" t="s">
        <v>5</v>
      </c>
      <c r="C311" s="76" t="s">
        <v>348</v>
      </c>
      <c r="D311" s="77">
        <f t="shared" si="81"/>
        <v>209592.99</v>
      </c>
      <c r="E311" s="77">
        <f t="shared" si="81"/>
        <v>214656.51</v>
      </c>
      <c r="F311" s="32">
        <f t="shared" si="70"/>
        <v>5063.5200000000186</v>
      </c>
      <c r="G311" s="33">
        <f t="shared" si="69"/>
        <v>102.41588232507203</v>
      </c>
      <c r="H311" s="19"/>
    </row>
    <row r="312" spans="1:8" s="6" customFormat="1" ht="68.45" customHeight="1" x14ac:dyDescent="0.2">
      <c r="A312" s="52" t="s">
        <v>349</v>
      </c>
      <c r="B312" s="30" t="s">
        <v>5</v>
      </c>
      <c r="C312" s="76" t="s">
        <v>350</v>
      </c>
      <c r="D312" s="77">
        <f t="shared" si="81"/>
        <v>209592.99</v>
      </c>
      <c r="E312" s="77">
        <f t="shared" si="81"/>
        <v>214656.51</v>
      </c>
      <c r="F312" s="32">
        <f t="shared" si="70"/>
        <v>5063.5200000000186</v>
      </c>
      <c r="G312" s="33">
        <f t="shared" si="69"/>
        <v>102.41588232507203</v>
      </c>
      <c r="H312" s="19"/>
    </row>
    <row r="313" spans="1:8" s="6" customFormat="1" ht="29.45" customHeight="1" x14ac:dyDescent="0.2">
      <c r="A313" s="52" t="s">
        <v>351</v>
      </c>
      <c r="B313" s="30" t="s">
        <v>5</v>
      </c>
      <c r="C313" s="78" t="s">
        <v>352</v>
      </c>
      <c r="D313" s="77">
        <f>+D315+D316+D314</f>
        <v>209592.99</v>
      </c>
      <c r="E313" s="77">
        <f>+E315+E316+E314</f>
        <v>214656.51</v>
      </c>
      <c r="F313" s="32">
        <f t="shared" si="70"/>
        <v>5063.5200000000186</v>
      </c>
      <c r="G313" s="33">
        <f t="shared" si="69"/>
        <v>102.41588232507203</v>
      </c>
      <c r="H313" s="19"/>
    </row>
    <row r="314" spans="1:8" s="6" customFormat="1" ht="32.450000000000003" customHeight="1" x14ac:dyDescent="0.2">
      <c r="A314" s="52" t="s">
        <v>353</v>
      </c>
      <c r="B314" s="30" t="s">
        <v>285</v>
      </c>
      <c r="C314" s="76" t="s">
        <v>354</v>
      </c>
      <c r="D314" s="32">
        <v>46373.57</v>
      </c>
      <c r="E314" s="32">
        <v>46373.57</v>
      </c>
      <c r="F314" s="32">
        <f t="shared" si="70"/>
        <v>0</v>
      </c>
      <c r="G314" s="33">
        <v>0</v>
      </c>
      <c r="H314" s="19"/>
    </row>
    <row r="315" spans="1:8" s="6" customFormat="1" ht="30" customHeight="1" x14ac:dyDescent="0.2">
      <c r="A315" s="52" t="s">
        <v>353</v>
      </c>
      <c r="B315" s="30" t="s">
        <v>228</v>
      </c>
      <c r="C315" s="76" t="s">
        <v>354</v>
      </c>
      <c r="D315" s="32">
        <v>106203.36</v>
      </c>
      <c r="E315" s="32">
        <v>111266.88</v>
      </c>
      <c r="F315" s="32">
        <f t="shared" si="70"/>
        <v>5063.5200000000041</v>
      </c>
      <c r="G315" s="33">
        <f t="shared" si="69"/>
        <v>104.76775876017483</v>
      </c>
      <c r="H315" s="19"/>
    </row>
    <row r="316" spans="1:8" s="6" customFormat="1" ht="28.9" customHeight="1" x14ac:dyDescent="0.2">
      <c r="A316" s="52" t="s">
        <v>353</v>
      </c>
      <c r="B316" s="30" t="s">
        <v>90</v>
      </c>
      <c r="C316" s="76" t="s">
        <v>354</v>
      </c>
      <c r="D316" s="32">
        <v>57016.06</v>
      </c>
      <c r="E316" s="32">
        <v>57016.06</v>
      </c>
      <c r="F316" s="32">
        <f t="shared" si="70"/>
        <v>0</v>
      </c>
      <c r="G316" s="33">
        <f t="shared" si="69"/>
        <v>100</v>
      </c>
      <c r="H316" s="19"/>
    </row>
    <row r="317" spans="1:8" s="6" customFormat="1" ht="31.15" customHeight="1" x14ac:dyDescent="0.2">
      <c r="A317" s="52" t="s">
        <v>355</v>
      </c>
      <c r="B317" s="30" t="s">
        <v>5</v>
      </c>
      <c r="C317" s="76" t="s">
        <v>356</v>
      </c>
      <c r="D317" s="77">
        <f t="shared" ref="D317:E317" si="82">+D318</f>
        <v>-683444.86999999988</v>
      </c>
      <c r="E317" s="77">
        <f t="shared" si="82"/>
        <v>-683684.22</v>
      </c>
      <c r="F317" s="32">
        <f t="shared" si="70"/>
        <v>-239.35000000009313</v>
      </c>
      <c r="G317" s="33">
        <f t="shared" si="69"/>
        <v>100.03502111296849</v>
      </c>
      <c r="H317" s="19"/>
    </row>
    <row r="318" spans="1:8" s="6" customFormat="1" ht="44.45" customHeight="1" x14ac:dyDescent="0.2">
      <c r="A318" s="52" t="s">
        <v>357</v>
      </c>
      <c r="B318" s="30" t="s">
        <v>5</v>
      </c>
      <c r="C318" s="76" t="s">
        <v>358</v>
      </c>
      <c r="D318" s="77">
        <f>+D319+D320+D321+D322</f>
        <v>-683444.86999999988</v>
      </c>
      <c r="E318" s="77">
        <f>+E319+E320+E321+E322</f>
        <v>-683684.22</v>
      </c>
      <c r="F318" s="32">
        <f t="shared" si="70"/>
        <v>-239.35000000009313</v>
      </c>
      <c r="G318" s="33">
        <f t="shared" si="69"/>
        <v>100.03502111296849</v>
      </c>
      <c r="H318" s="19"/>
    </row>
    <row r="319" spans="1:8" s="6" customFormat="1" ht="46.15" customHeight="1" x14ac:dyDescent="0.2">
      <c r="A319" s="79" t="s">
        <v>359</v>
      </c>
      <c r="B319" s="30" t="s">
        <v>285</v>
      </c>
      <c r="C319" s="80" t="s">
        <v>360</v>
      </c>
      <c r="D319" s="32">
        <v>-46373.57</v>
      </c>
      <c r="E319" s="32">
        <v>-46373.57</v>
      </c>
      <c r="F319" s="32">
        <f t="shared" si="70"/>
        <v>0</v>
      </c>
      <c r="G319" s="33">
        <f t="shared" si="69"/>
        <v>100</v>
      </c>
      <c r="H319" s="19"/>
    </row>
    <row r="320" spans="1:8" s="6" customFormat="1" ht="44.45" customHeight="1" x14ac:dyDescent="0.2">
      <c r="A320" s="79" t="s">
        <v>359</v>
      </c>
      <c r="B320" s="30" t="s">
        <v>280</v>
      </c>
      <c r="C320" s="80" t="s">
        <v>360</v>
      </c>
      <c r="D320" s="32">
        <v>-5983.01</v>
      </c>
      <c r="E320" s="32">
        <v>-5983.01</v>
      </c>
      <c r="F320" s="32">
        <f t="shared" si="70"/>
        <v>0</v>
      </c>
      <c r="G320" s="33">
        <f t="shared" si="69"/>
        <v>100</v>
      </c>
      <c r="H320" s="19"/>
    </row>
    <row r="321" spans="1:8" s="6" customFormat="1" ht="40.9" customHeight="1" x14ac:dyDescent="0.2">
      <c r="A321" s="79" t="s">
        <v>359</v>
      </c>
      <c r="B321" s="30" t="s">
        <v>228</v>
      </c>
      <c r="C321" s="80" t="s">
        <v>360</v>
      </c>
      <c r="D321" s="32">
        <v>-574072.23</v>
      </c>
      <c r="E321" s="32">
        <v>-574311.57999999996</v>
      </c>
      <c r="F321" s="32">
        <f t="shared" si="70"/>
        <v>-239.34999999997672</v>
      </c>
      <c r="G321" s="33">
        <f t="shared" si="69"/>
        <v>100.04169335973627</v>
      </c>
      <c r="H321" s="19"/>
    </row>
    <row r="322" spans="1:8" s="6" customFormat="1" ht="42" customHeight="1" x14ac:dyDescent="0.2">
      <c r="A322" s="79" t="s">
        <v>359</v>
      </c>
      <c r="B322" s="30" t="s">
        <v>90</v>
      </c>
      <c r="C322" s="80" t="s">
        <v>360</v>
      </c>
      <c r="D322" s="32">
        <v>-57016.06</v>
      </c>
      <c r="E322" s="32">
        <v>-57016.06</v>
      </c>
      <c r="F322" s="32">
        <f t="shared" si="70"/>
        <v>0</v>
      </c>
      <c r="G322" s="33">
        <f t="shared" si="69"/>
        <v>100</v>
      </c>
      <c r="H322" s="19"/>
    </row>
    <row r="323" spans="1:8" s="13" customFormat="1" ht="18.600000000000001" customHeight="1" x14ac:dyDescent="0.25">
      <c r="A323" s="29" t="s">
        <v>322</v>
      </c>
      <c r="B323" s="30"/>
      <c r="C323" s="34"/>
      <c r="D323" s="32">
        <f>+D12+D233</f>
        <v>4151363191.0099998</v>
      </c>
      <c r="E323" s="32">
        <f>+E12+E233</f>
        <v>4060181729.8700013</v>
      </c>
      <c r="F323" s="32">
        <f t="shared" si="70"/>
        <v>-91181461.139998436</v>
      </c>
      <c r="G323" s="33">
        <f t="shared" si="69"/>
        <v>97.803577838300043</v>
      </c>
      <c r="H323" s="19"/>
    </row>
    <row r="324" spans="1:8" x14ac:dyDescent="0.25">
      <c r="A324" s="14"/>
      <c r="B324" s="14"/>
      <c r="C324" s="14"/>
      <c r="D324" s="14"/>
      <c r="E324" s="14"/>
      <c r="F324" s="14"/>
      <c r="G324" s="14"/>
      <c r="H324" s="14"/>
    </row>
    <row r="325" spans="1:8" x14ac:dyDescent="0.25">
      <c r="A325" s="14"/>
      <c r="B325" s="14"/>
      <c r="C325" s="14"/>
      <c r="D325" s="15"/>
      <c r="E325" s="15"/>
      <c r="F325" s="15"/>
      <c r="G325" s="15"/>
      <c r="H325" s="15"/>
    </row>
    <row r="326" spans="1:8" ht="21.75" customHeight="1" x14ac:dyDescent="0.3">
      <c r="A326" s="16"/>
      <c r="B326" s="14"/>
      <c r="C326" s="14"/>
      <c r="D326" s="14"/>
    </row>
    <row r="327" spans="1:8" s="17" customFormat="1" ht="18" customHeight="1" x14ac:dyDescent="0.3">
      <c r="A327" s="81" t="s">
        <v>548</v>
      </c>
      <c r="E327" s="90" t="s">
        <v>550</v>
      </c>
      <c r="F327" s="91"/>
      <c r="G327" s="91"/>
      <c r="H327" s="24"/>
    </row>
  </sheetData>
  <mergeCells count="13">
    <mergeCell ref="E327:G327"/>
    <mergeCell ref="E1:G1"/>
    <mergeCell ref="E2:G2"/>
    <mergeCell ref="E3:G3"/>
    <mergeCell ref="E4:G4"/>
    <mergeCell ref="E5:G5"/>
    <mergeCell ref="A7:G7"/>
    <mergeCell ref="A9:A10"/>
    <mergeCell ref="B9:C9"/>
    <mergeCell ref="D9:D10"/>
    <mergeCell ref="E9:E10"/>
    <mergeCell ref="G9:G10"/>
    <mergeCell ref="F9:F10"/>
  </mergeCells>
  <pageMargins left="1.1811023622047245" right="0.39370078740157483" top="0.59055118110236227" bottom="0.78740157480314965" header="0" footer="0"/>
  <pageSetup paperSize="9" scale="57" fitToHeight="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На 01.01.2023</vt:lpstr>
      <vt:lpstr>'На 01.01.2023'!Заголовки_для_печати</vt:lpstr>
      <vt:lpstr>'На 01.01.2023'!Область_печати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2023-04-25T07:50:24Z</dcterms:modified>
</cp:coreProperties>
</file>