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 1 на 2022(май)" sheetId="3" r:id="rId1"/>
  </sheets>
  <definedNames>
    <definedName name="_xlnm._FilterDatabase" localSheetId="0" hidden="1">'ПРил 1 на 2022(май)'!$A$8:$F$245</definedName>
    <definedName name="_xlnm.Print_Titles" localSheetId="0">'ПРил 1 на 2022(май)'!$5:$7</definedName>
  </definedNames>
  <calcPr calcId="145621"/>
</workbook>
</file>

<file path=xl/calcChain.xml><?xml version="1.0" encoding="utf-8"?>
<calcChain xmlns="http://schemas.openxmlformats.org/spreadsheetml/2006/main">
  <c r="D170" i="3" l="1"/>
  <c r="D186" i="3" l="1"/>
  <c r="D243" i="3" l="1"/>
  <c r="D240" i="3"/>
  <c r="F232" i="3"/>
  <c r="E232" i="3"/>
  <c r="F233" i="3"/>
  <c r="E233" i="3"/>
  <c r="F234" i="3"/>
  <c r="E234" i="3"/>
  <c r="F235" i="3"/>
  <c r="E235" i="3"/>
  <c r="F240" i="3"/>
  <c r="F239" i="3" s="1"/>
  <c r="E240" i="3"/>
  <c r="E239" i="3" s="1"/>
  <c r="D237" i="3"/>
  <c r="D235" i="3" s="1"/>
  <c r="D234" i="3" s="1"/>
  <c r="D233" i="3" s="1"/>
  <c r="D232" i="3" s="1"/>
  <c r="D84" i="3" l="1"/>
  <c r="F230" i="3"/>
  <c r="F229" i="3" s="1"/>
  <c r="E230" i="3"/>
  <c r="E229" i="3" s="1"/>
  <c r="D230" i="3"/>
  <c r="D229" i="3" s="1"/>
  <c r="D171" i="3"/>
  <c r="F171" i="3"/>
  <c r="E171" i="3"/>
  <c r="E199" i="3"/>
  <c r="D201" i="3" l="1"/>
  <c r="D57" i="3" l="1"/>
  <c r="D66" i="3" l="1"/>
  <c r="D164" i="3" l="1"/>
  <c r="D98" i="3"/>
  <c r="D147" i="3" l="1"/>
  <c r="F98" i="3"/>
  <c r="E98" i="3"/>
  <c r="F32" i="3" l="1"/>
  <c r="E32" i="3"/>
  <c r="D32" i="3"/>
  <c r="F183" i="3"/>
  <c r="E183" i="3"/>
  <c r="D183" i="3"/>
  <c r="F176" i="3" l="1"/>
  <c r="E176" i="3"/>
  <c r="D108" i="3"/>
  <c r="E227" i="3" l="1"/>
  <c r="F227" i="3"/>
  <c r="F225" i="3"/>
  <c r="E225" i="3"/>
  <c r="D225" i="3"/>
  <c r="E224" i="3" l="1"/>
  <c r="F224" i="3"/>
  <c r="D180" i="3"/>
  <c r="D242" i="3" l="1"/>
  <c r="D239" i="3" l="1"/>
  <c r="D165" i="3" s="1"/>
  <c r="F177" i="3" l="1"/>
  <c r="E177" i="3"/>
  <c r="D177" i="3"/>
  <c r="D228" i="3"/>
  <c r="D227" i="3" l="1"/>
  <c r="D224" i="3" s="1"/>
  <c r="F222" i="3"/>
  <c r="E222" i="3"/>
  <c r="D222" i="3"/>
  <c r="F223" i="3"/>
  <c r="E223" i="3"/>
  <c r="D223" i="3"/>
  <c r="D188" i="3" l="1"/>
  <c r="F198" i="3" l="1"/>
  <c r="E198" i="3"/>
  <c r="D198" i="3"/>
  <c r="F174" i="3"/>
  <c r="E174" i="3"/>
  <c r="D174" i="3"/>
  <c r="F190" i="3"/>
  <c r="E190" i="3"/>
  <c r="D190" i="3"/>
  <c r="F191" i="3"/>
  <c r="E191" i="3"/>
  <c r="D191" i="3"/>
  <c r="D192" i="3"/>
  <c r="F186" i="3" l="1"/>
  <c r="E186" i="3"/>
  <c r="F25" i="3"/>
  <c r="E25" i="3"/>
  <c r="D25" i="3"/>
  <c r="F23" i="3"/>
  <c r="E23" i="3"/>
  <c r="D23" i="3"/>
  <c r="F21" i="3"/>
  <c r="E21" i="3"/>
  <c r="D21" i="3"/>
  <c r="F19" i="3"/>
  <c r="E19" i="3"/>
  <c r="D19" i="3"/>
  <c r="F156" i="3" l="1"/>
  <c r="E156" i="3"/>
  <c r="D156" i="3"/>
  <c r="D10" i="3"/>
  <c r="F154" i="3" l="1"/>
  <c r="F153" i="3" s="1"/>
  <c r="E154" i="3"/>
  <c r="E153" i="3" s="1"/>
  <c r="D154" i="3"/>
  <c r="D153" i="3" s="1"/>
  <c r="D152" i="3" s="1"/>
  <c r="F122" i="3"/>
  <c r="E122" i="3"/>
  <c r="D122" i="3"/>
  <c r="F119" i="3"/>
  <c r="E119" i="3"/>
  <c r="D119" i="3"/>
  <c r="F116" i="3"/>
  <c r="E116" i="3"/>
  <c r="D116" i="3"/>
  <c r="D148" i="3"/>
  <c r="F146" i="3"/>
  <c r="E146" i="3"/>
  <c r="D146" i="3"/>
  <c r="D145" i="3" l="1"/>
  <c r="F221" i="3"/>
  <c r="F220" i="3" s="1"/>
  <c r="E221" i="3"/>
  <c r="D221" i="3"/>
  <c r="D220" i="3" s="1"/>
  <c r="E220" i="3"/>
  <c r="F218" i="3"/>
  <c r="E218" i="3"/>
  <c r="D218" i="3"/>
  <c r="F206" i="3"/>
  <c r="F205" i="3" s="1"/>
  <c r="E206" i="3"/>
  <c r="D206" i="3"/>
  <c r="D205" i="3" s="1"/>
  <c r="E205" i="3"/>
  <c r="F203" i="3"/>
  <c r="E203" i="3"/>
  <c r="D203" i="3"/>
  <c r="F185" i="3"/>
  <c r="E185" i="3"/>
  <c r="D185" i="3"/>
  <c r="F181" i="3"/>
  <c r="E181" i="3"/>
  <c r="D181" i="3"/>
  <c r="F179" i="3"/>
  <c r="E179" i="3"/>
  <c r="D179" i="3"/>
  <c r="F175" i="3"/>
  <c r="D175" i="3"/>
  <c r="E175" i="3"/>
  <c r="F173" i="3"/>
  <c r="E173" i="3"/>
  <c r="D173" i="3"/>
  <c r="F168" i="3"/>
  <c r="F167" i="3" s="1"/>
  <c r="E168" i="3"/>
  <c r="E167" i="3" s="1"/>
  <c r="D168" i="3"/>
  <c r="D167" i="3" s="1"/>
  <c r="F163" i="3"/>
  <c r="F162" i="3" s="1"/>
  <c r="E163" i="3"/>
  <c r="D163" i="3"/>
  <c r="D162" i="3" s="1"/>
  <c r="D161" i="3" s="1"/>
  <c r="E162" i="3"/>
  <c r="E161" i="3" s="1"/>
  <c r="F161" i="3"/>
  <c r="F159" i="3"/>
  <c r="F158" i="3" s="1"/>
  <c r="E159" i="3"/>
  <c r="E158" i="3" s="1"/>
  <c r="D159" i="3"/>
  <c r="D158" i="3" s="1"/>
  <c r="F152" i="3"/>
  <c r="E152" i="3"/>
  <c r="F148" i="3"/>
  <c r="E148" i="3"/>
  <c r="F145" i="3"/>
  <c r="F143" i="3"/>
  <c r="E143" i="3"/>
  <c r="D143" i="3"/>
  <c r="F140" i="3"/>
  <c r="E140" i="3"/>
  <c r="D140" i="3"/>
  <c r="F137" i="3"/>
  <c r="E137" i="3"/>
  <c r="D137" i="3"/>
  <c r="F135" i="3"/>
  <c r="E135" i="3"/>
  <c r="D135" i="3"/>
  <c r="F133" i="3"/>
  <c r="E133" i="3"/>
  <c r="D133" i="3"/>
  <c r="F131" i="3"/>
  <c r="E131" i="3"/>
  <c r="D131" i="3"/>
  <c r="F129" i="3"/>
  <c r="E129" i="3"/>
  <c r="D129" i="3"/>
  <c r="F127" i="3"/>
  <c r="E127" i="3"/>
  <c r="D127" i="3"/>
  <c r="F125" i="3"/>
  <c r="E125" i="3"/>
  <c r="D125" i="3"/>
  <c r="F112" i="3"/>
  <c r="E112" i="3"/>
  <c r="D112" i="3"/>
  <c r="F110" i="3"/>
  <c r="E110" i="3"/>
  <c r="D110" i="3"/>
  <c r="F107" i="3"/>
  <c r="F106" i="3" s="1"/>
  <c r="E107" i="3"/>
  <c r="D107" i="3"/>
  <c r="D106" i="3" s="1"/>
  <c r="E106" i="3"/>
  <c r="E97" i="3"/>
  <c r="E96" i="3" s="1"/>
  <c r="F97" i="3"/>
  <c r="F96" i="3" s="1"/>
  <c r="D97" i="3"/>
  <c r="D96" i="3" s="1"/>
  <c r="F94" i="3"/>
  <c r="F93" i="3" s="1"/>
  <c r="F92" i="3" s="1"/>
  <c r="E94" i="3"/>
  <c r="E93" i="3" s="1"/>
  <c r="E92" i="3" s="1"/>
  <c r="D94" i="3"/>
  <c r="D93" i="3" s="1"/>
  <c r="D92" i="3" s="1"/>
  <c r="F89" i="3"/>
  <c r="F88" i="3" s="1"/>
  <c r="E89" i="3"/>
  <c r="D89" i="3"/>
  <c r="D88" i="3" s="1"/>
  <c r="E88" i="3"/>
  <c r="F85" i="3"/>
  <c r="F82" i="3" s="1"/>
  <c r="F81" i="3" s="1"/>
  <c r="E85" i="3"/>
  <c r="D85" i="3"/>
  <c r="D82" i="3" s="1"/>
  <c r="D81" i="3" s="1"/>
  <c r="E82" i="3"/>
  <c r="E81" i="3" s="1"/>
  <c r="F79" i="3"/>
  <c r="E79" i="3"/>
  <c r="D79" i="3"/>
  <c r="F77" i="3"/>
  <c r="E77" i="3"/>
  <c r="D77" i="3"/>
  <c r="F75" i="3"/>
  <c r="E75" i="3"/>
  <c r="D75" i="3"/>
  <c r="F70" i="3"/>
  <c r="F69" i="3" s="1"/>
  <c r="E70" i="3"/>
  <c r="D70" i="3"/>
  <c r="D69" i="3" s="1"/>
  <c r="D68" i="3" s="1"/>
  <c r="E69" i="3"/>
  <c r="E68" i="3" s="1"/>
  <c r="F68" i="3"/>
  <c r="F65" i="3"/>
  <c r="F64" i="3" s="1"/>
  <c r="E65" i="3"/>
  <c r="E64" i="3" s="1"/>
  <c r="D65" i="3"/>
  <c r="D64" i="3" s="1"/>
  <c r="F62" i="3"/>
  <c r="F61" i="3" s="1"/>
  <c r="E62" i="3"/>
  <c r="D62" i="3"/>
  <c r="D61" i="3" s="1"/>
  <c r="E61" i="3"/>
  <c r="F59" i="3"/>
  <c r="F58" i="3" s="1"/>
  <c r="E59" i="3"/>
  <c r="D59" i="3"/>
  <c r="D58" i="3" s="1"/>
  <c r="E58" i="3"/>
  <c r="F56" i="3"/>
  <c r="F55" i="3" s="1"/>
  <c r="F54" i="3" s="1"/>
  <c r="E56" i="3"/>
  <c r="E55" i="3" s="1"/>
  <c r="E54" i="3" s="1"/>
  <c r="D56" i="3"/>
  <c r="D55" i="3" s="1"/>
  <c r="D54" i="3" s="1"/>
  <c r="F51" i="3"/>
  <c r="E51" i="3"/>
  <c r="D51" i="3"/>
  <c r="F49" i="3"/>
  <c r="E49" i="3"/>
  <c r="D49" i="3"/>
  <c r="F46" i="3"/>
  <c r="E46" i="3"/>
  <c r="D46" i="3"/>
  <c r="F43" i="3"/>
  <c r="E43" i="3"/>
  <c r="D43" i="3"/>
  <c r="F41" i="3"/>
  <c r="E41" i="3"/>
  <c r="D41" i="3"/>
  <c r="F38" i="3"/>
  <c r="E38" i="3"/>
  <c r="D38" i="3"/>
  <c r="F35" i="3"/>
  <c r="E35" i="3"/>
  <c r="D35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F170" i="3" l="1"/>
  <c r="E170" i="3"/>
  <c r="E202" i="3"/>
  <c r="D202" i="3"/>
  <c r="F202" i="3"/>
  <c r="F166" i="3" s="1"/>
  <c r="F165" i="3" s="1"/>
  <c r="D115" i="3"/>
  <c r="D114" i="3" s="1"/>
  <c r="F115" i="3"/>
  <c r="F114" i="3" s="1"/>
  <c r="E115" i="3"/>
  <c r="E109" i="3"/>
  <c r="E105" i="3" s="1"/>
  <c r="F27" i="3"/>
  <c r="F26" i="3" s="1"/>
  <c r="E40" i="3"/>
  <c r="E37" i="3" s="1"/>
  <c r="E74" i="3"/>
  <c r="E73" i="3" s="1"/>
  <c r="E67" i="3" s="1"/>
  <c r="E53" i="3" s="1"/>
  <c r="D109" i="3"/>
  <c r="D105" i="3" s="1"/>
  <c r="F109" i="3"/>
  <c r="F105" i="3" s="1"/>
  <c r="D17" i="3"/>
  <c r="D16" i="3" s="1"/>
  <c r="D27" i="3"/>
  <c r="D26" i="3" s="1"/>
  <c r="D48" i="3"/>
  <c r="D45" i="3" s="1"/>
  <c r="F48" i="3"/>
  <c r="F45" i="3" s="1"/>
  <c r="E48" i="3"/>
  <c r="E45" i="3" s="1"/>
  <c r="E91" i="3"/>
  <c r="E145" i="3"/>
  <c r="D74" i="3"/>
  <c r="D73" i="3" s="1"/>
  <c r="D67" i="3" s="1"/>
  <c r="D53" i="3" s="1"/>
  <c r="F74" i="3"/>
  <c r="F73" i="3" s="1"/>
  <c r="F67" i="3" s="1"/>
  <c r="F53" i="3" s="1"/>
  <c r="E17" i="3"/>
  <c r="E16" i="3" s="1"/>
  <c r="F17" i="3"/>
  <c r="F16" i="3" s="1"/>
  <c r="D40" i="3"/>
  <c r="D37" i="3" s="1"/>
  <c r="F40" i="3"/>
  <c r="F37" i="3" s="1"/>
  <c r="E27" i="3"/>
  <c r="E26" i="3" s="1"/>
  <c r="D91" i="3"/>
  <c r="F91" i="3"/>
  <c r="E166" i="3" l="1"/>
  <c r="E165" i="3" s="1"/>
  <c r="D166" i="3"/>
  <c r="E114" i="3"/>
  <c r="E8" i="3" s="1"/>
  <c r="D8" i="3"/>
  <c r="F8" i="3"/>
  <c r="D245" i="3" l="1"/>
  <c r="F245" i="3"/>
  <c r="E245" i="3"/>
</calcChain>
</file>

<file path=xl/sharedStrings.xml><?xml version="1.0" encoding="utf-8"?>
<sst xmlns="http://schemas.openxmlformats.org/spreadsheetml/2006/main" count="726" uniqueCount="445">
  <si>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</si>
  <si>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</si>
  <si>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</si>
  <si>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</si>
  <si>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</si>
  <si>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</si>
  <si>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</si>
  <si>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</si>
  <si>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</si>
  <si>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</si>
  <si>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</si>
  <si>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</si>
  <si>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</si>
  <si>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</si>
  <si>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</si>
  <si>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</si>
  <si>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</si>
  <si>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</si>
  <si>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</si>
  <si>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</si>
  <si>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</si>
  <si>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</si>
  <si>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</si>
  <si>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</si>
  <si>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</si>
  <si>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</si>
  <si>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</si>
  <si>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</si>
  <si>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</si>
  <si>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</si>
  <si>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</si>
  <si>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</si>
  <si>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</si>
  <si>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</si>
  <si>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</si>
  <si>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</si>
  <si>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</si>
  <si>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</si>
  <si>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</si>
  <si>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</si>
  <si>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</si>
  <si>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</si>
  <si>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</si>
  <si>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</si>
  <si>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</si>
  <si>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</si>
  <si>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</si>
  <si>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</si>
  <si>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</si>
  <si>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</si>
  <si>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</si>
  <si>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</si>
  <si>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</si>
  <si>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</si>
  <si>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</si>
  <si>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</si>
  <si>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</si>
  <si>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</si>
  <si>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</si>
  <si>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</si>
  <si>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</si>
  <si>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</si>
  <si>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</si>
  <si>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</si>
  <si>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</si>
  <si>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</si>
  <si>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</si>
  <si>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</si>
  <si>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</si>
  <si>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</si>
  <si>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</si>
  <si>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</si>
  <si>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</si>
  <si>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</si>
  <si>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</si>
  <si>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</si>
  <si>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</si>
  <si>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</si>
  <si>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</si>
  <si>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</si>
  <si>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</si>
  <si>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</si>
  <si>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</si>
  <si>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</si>
  <si>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</si>
  <si>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</si>
  <si>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</si>
  <si>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</si>
  <si>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</si>
  <si>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</si>
  <si>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</si>
  <si>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</si>
  <si>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</si>
  <si>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</si>
  <si>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</si>
  <si>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</si>
  <si>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</si>
  <si>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</si>
  <si>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</si>
  <si>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</si>
  <si>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</si>
  <si>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</si>
  <si>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</si>
  <si>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</si>
  <si>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</si>
  <si>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</si>
  <si>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</si>
  <si>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</si>
  <si>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</si>
  <si>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</si>
  <si>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</si>
  <si>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</si>
  <si>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</si>
  <si>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</si>
  <si>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</si>
  <si>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</si>
  <si>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</si>
  <si>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</si>
  <si>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</si>
  <si>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</si>
  <si>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</si>
  <si>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</si>
  <si>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</si>
  <si>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</si>
  <si>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</si>
  <si>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</si>
  <si>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</si>
  <si>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</si>
  <si>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</si>
  <si>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</si>
  <si>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</si>
  <si>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</si>
  <si>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</si>
  <si>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</si>
  <si>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</si>
  <si>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</si>
  <si>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</si>
  <si>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</si>
  <si>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</si>
  <si>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</si>
  <si>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</si>
  <si>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</si>
  <si>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</si>
  <si>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</si>
  <si>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</si>
  <si>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</si>
  <si>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</si>
  <si>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</si>
  <si>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</si>
  <si>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</si>
  <si>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</si>
  <si>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</si>
  <si>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</si>
  <si>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</si>
  <si>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</si>
  <si>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</si>
  <si>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</si>
  <si>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</si>
  <si>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</si>
  <si>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</si>
  <si>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</si>
  <si>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</si>
  <si>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</si>
  <si>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</si>
  <si>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</si>
  <si>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</si>
  <si>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</si>
  <si>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</si>
  <si>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</si>
  <si>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</si>
  <si>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</si>
  <si>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</si>
  <si>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</si>
  <si>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</si>
  <si>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</si>
  <si>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</si>
  <si>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</si>
  <si>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</si>
  <si>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</si>
  <si>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</si>
  <si>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</si>
  <si>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</si>
  <si>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</si>
  <si>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</si>
  <si>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</si>
  <si>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</si>
  <si>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</si>
  <si>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</si>
  <si>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</si>
  <si>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</si>
  <si>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</si>
  <si>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</si>
  <si>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</si>
  <si>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</si>
  <si>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</si>
  <si>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</si>
  <si>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</si>
  <si>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</si>
  <si>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</si>
  <si>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</si>
  <si>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</si>
  <si>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</si>
  <si>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</si>
  <si>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</si>
  <si>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</si>
  <si>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</si>
  <si>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</si>
  <si>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</si>
  <si>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</si>
  <si>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</si>
  <si>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</si>
  <si>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</si>
  <si>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</si>
  <si>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</si>
  <si>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</si>
  <si>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</si>
  <si>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</si>
  <si>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</si>
  <si>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</si>
  <si>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</si>
  <si>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</si>
  <si>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</si>
  <si>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</si>
  <si>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</si>
  <si>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</si>
  <si>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</si>
  <si>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</si>
  <si>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</si>
  <si>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</si>
  <si>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</si>
  <si>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</si>
  <si>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</si>
  <si>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</si>
  <si>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</si>
  <si>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</si>
  <si>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</si>
  <si>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</si>
  <si>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</si>
  <si>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</si>
  <si>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</si>
  <si>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</si>
  <si>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</si>
  <si>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</si>
  <si>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</si>
  <si>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</si>
  <si>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</si>
  <si>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</si>
  <si>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</si>
  <si>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</si>
  <si>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</si>
  <si>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</si>
  <si>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</si>
  <si>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</si>
  <si>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</si>
  <si>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</si>
  <si>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</si>
  <si>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</si>
  <si>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</si>
  <si>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</si>
  <si>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</si>
  <si>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</si>
  <si>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</si>
  <si>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</si>
  <si>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</si>
  <si>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</si>
  <si>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</si>
  <si>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</si>
  <si>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</si>
  <si>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</si>
  <si>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</si>
  <si>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</si>
  <si>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</si>
  <si>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</si>
  <si>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</si>
  <si>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</si>
  <si>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</si>
  <si>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</si>
  <si>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</si>
  <si>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</si>
  <si>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</si>
  <si>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</si>
  <si>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</si>
  <si>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</si>
  <si>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</si>
  <si>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</si>
  <si>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</si>
  <si>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</si>
  <si>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</si>
  <si>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</si>
  <si>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</si>
  <si>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</si>
  <si>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</si>
  <si>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</si>
  <si>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</si>
  <si>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</si>
  <si>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</si>
  <si>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</si>
  <si>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</si>
  <si>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</si>
  <si>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</si>
  <si>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</si>
  <si>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</si>
  <si>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</si>
  <si>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</si>
  <si>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</si>
  <si>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</si>
  <si>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</si>
  <si>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</si>
  <si>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</si>
  <si>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</si>
  <si>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</si>
  <si>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</si>
  <si>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</si>
  <si>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</si>
  <si>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</si>
  <si>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</si>
  <si>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</si>
  <si>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</si>
  <si>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</si>
  <si>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</si>
  <si>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</si>
  <si>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</si>
  <si>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</si>
  <si>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</si>
  <si>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</si>
  <si>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</si>
  <si>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</si>
  <si>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</si>
  <si>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</si>
  <si>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</si>
  <si>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</si>
  <si>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</si>
  <si>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</si>
  <si>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</si>
  <si>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</si>
  <si>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</si>
  <si>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</si>
  <si>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</si>
  <si>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</si>
  <si>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</si>
  <si>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</si>
  <si>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</si>
  <si>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</si>
  <si>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</si>
  <si>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</si>
  <si>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</si>
  <si>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</si>
  <si>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</si>
  <si>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</si>
  <si>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</si>
  <si>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</si>
  <si>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</si>
  <si>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</si>
  <si>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</si>
  <si>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</si>
  <si>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</si>
  <si>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</si>
  <si>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</si>
  <si>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</si>
  <si>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</si>
  <si>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</si>
  <si>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</si>
  <si>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</si>
  <si>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</si>
  <si>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</si>
  <si>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</si>
  <si>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</si>
  <si>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</si>
  <si>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</si>
  <si>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</si>
  <si>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</si>
  <si>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</si>
  <si>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</si>
  <si>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</si>
  <si>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</si>
  <si>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</si>
  <si>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</si>
  <si>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</si>
  <si>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</si>
  <si>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</si>
  <si>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</si>
  <si>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</si>
  <si>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</si>
  <si>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</si>
  <si>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</si>
  <si>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</si>
  <si>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</si>
  <si>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</si>
  <si>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</si>
  <si>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</si>
  <si>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</si>
  <si>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</si>
  <si>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</si>
  <si>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</si>
  <si>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</si>
  <si>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</si>
  <si>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</si>
  <si>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</si>
  <si>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</si>
  <si>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</si>
  <si>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</si>
  <si>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</si>
  <si>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</si>
  <si>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</si>
  <si>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 xml:space="preserve">                                       А.И. Щекина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</si>
  <si>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</si>
  <si>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</si>
  <si>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</si>
  <si>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</si>
  <si>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</si>
  <si>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</si>
  <si>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</si>
  <si>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</si>
  <si>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</si>
  <si>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</si>
  <si>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</si>
  <si>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</si>
  <si>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</si>
  <si>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908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</si>
  <si>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</si>
  <si>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</si>
  <si>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</si>
  <si>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</si>
  <si>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</si>
  <si>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</si>
  <si>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</si>
  <si>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2 07 04050 04 0000 150</t>
  </si>
  <si>
    <t>Прочие безвозмездные поступления в бюджеты городских округов</t>
  </si>
  <si>
    <t>2 07 04000 04 0000 150</t>
  </si>
  <si>
    <t>Прочие безвозмездные поступления</t>
  </si>
  <si>
    <t xml:space="preserve">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</si>
  <si>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</si>
  <si>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</si>
  <si>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</si>
  <si>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</si>
  <si>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</si>
  <si>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</si>
  <si>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 xml:space="preserve"> 2 18 00000 00 0000 000</t>
  </si>
  <si>
    <t xml:space="preserve"> 2 18 00000 00 0000 150</t>
  </si>
  <si>
    <t xml:space="preserve"> 2 18 00000 04 0000 150</t>
  </si>
  <si>
    <t xml:space="preserve"> 2 18 04000 04 0000 150</t>
  </si>
  <si>
    <t xml:space="preserve"> 2 18 04020 04 0000 150</t>
  </si>
  <si>
    <t xml:space="preserve"> 2 18 04030 04 0000 150</t>
  </si>
  <si>
    <t>2 18 04030 04 0000 150</t>
  </si>
  <si>
    <t>в редакции решения Городской Думы города Усть-Илимска от 26.05.2022г. № 37/263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</si>
</sst>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</cellStyleXfs>
  <cellXfs count="128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3" applyNumberFormat="1" applyFont="1" applyFill="1" applyBorder="1" applyAlignment="1">
      <alignment vertical="center" wrapText="1"/>
    </xf>
    <xf numFmtId="0" fontId="17" fillId="2" borderId="1" xfId="6" applyNumberFormat="1" applyFont="1" applyFill="1" applyBorder="1" applyAlignment="1" applyProtection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15" applyNumberFormat="1" applyFont="1" applyFill="1" applyBorder="1" applyAlignment="1" applyProtection="1">
      <alignment vertical="center" wrapText="1"/>
    </xf>
    <xf numFmtId="4" fontId="13" fillId="0" borderId="0" xfId="17" applyNumberFormat="1" applyBorder="1" applyProtection="1">
      <alignment horizontal="right"/>
    </xf>
    <xf numFmtId="49" fontId="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</cellXfs>
  <cellStyles count="18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52"/>
  <sheetViews>
    <sheetView tabSelected="1" view="pageBreakPreview" zoomScaleNormal="100" zoomScaleSheetLayoutView="100" workbookViewId="0">
      <selection activeCell="E15" sqref="E15"/>
    </sheetView>
  </sheetViews>
  <sheetFormatPr defaultColWidth="8.85546875" defaultRowHeight="15" x14ac:dyDescent="0.25"/>
  <cols>
    <col min="1" max="1" width="53.85546875" style="78" customWidth="1"/>
    <col min="2" max="2" width="8" style="81" customWidth="1"/>
    <col min="3" max="3" width="20.85546875" style="79" customWidth="1"/>
    <col min="4" max="4" width="15.28515625" style="81" customWidth="1"/>
    <col min="5" max="5" width="14.7109375" style="81" customWidth="1"/>
    <col min="6" max="6" width="14.7109375" style="8" customWidth="1"/>
    <col min="7" max="7" width="12.28515625" style="8" hidden="1" customWidth="1"/>
    <col min="8" max="8" width="10.85546875" style="8" hidden="1" customWidth="1"/>
    <col min="9" max="10" width="10" style="8" hidden="1" customWidth="1"/>
    <col min="11" max="11" width="8.85546875" style="8" hidden="1" customWidth="1"/>
    <col min="12" max="12" width="16.140625" style="8" hidden="1" customWidth="1"/>
    <col min="13" max="19" width="8.85546875" style="8" hidden="1" customWidth="1"/>
    <col min="20" max="20" width="0.28515625" style="8" hidden="1" customWidth="1"/>
    <col min="21" max="21" width="8.85546875" style="8" hidden="1" customWidth="1"/>
    <col min="22" max="22" width="0.28515625" style="8" hidden="1" customWidth="1"/>
    <col min="23" max="26" width="8.85546875" style="8" hidden="1" customWidth="1"/>
    <col min="27" max="34" width="8.85546875" style="81" hidden="1" customWidth="1"/>
    <col min="35" max="36" width="8.85546875" style="8" hidden="1" customWidth="1"/>
    <col min="37" max="37" width="0.28515625" style="8" hidden="1" customWidth="1"/>
    <col min="38" max="48" width="8.85546875" style="8" hidden="1" customWidth="1"/>
    <col min="49" max="49" width="0.42578125" style="8" hidden="1" customWidth="1"/>
    <col min="50" max="57" width="8.85546875" style="81" hidden="1" customWidth="1"/>
    <col min="58" max="58" width="19.28515625" style="81" hidden="1" customWidth="1"/>
    <col min="59" max="59" width="10" style="81" hidden="1" customWidth="1"/>
    <col min="60" max="64" width="8.85546875" style="81" hidden="1" customWidth="1"/>
    <col min="65" max="65" width="11.5703125" style="8" hidden="1" customWidth="1"/>
    <col min="66" max="66" width="8.85546875" style="8" hidden="1" customWidth="1"/>
    <col min="67" max="16384" width="8.85546875" style="81"/>
  </cols>
  <sheetData>
    <row r="1" spans="1:66" s="6" customFormat="1" ht="29.45" customHeight="1" x14ac:dyDescent="0.25">
      <c r="A1" s="1"/>
      <c r="B1" s="2"/>
      <c r="C1" s="3"/>
      <c r="D1" s="112" t="s">
        <v>386</v>
      </c>
      <c r="E1" s="112"/>
      <c r="F1" s="11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17"/>
      <c r="BL1" s="117"/>
      <c r="BM1" s="4"/>
      <c r="BN1" s="4"/>
    </row>
    <row r="2" spans="1:66" s="6" customFormat="1" ht="25.15" customHeight="1" x14ac:dyDescent="0.25">
      <c r="A2" s="1"/>
      <c r="B2" s="9"/>
      <c r="C2" s="3"/>
      <c r="D2" s="112"/>
      <c r="E2" s="112"/>
      <c r="F2" s="11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17"/>
      <c r="BL2" s="117"/>
      <c r="BM2" s="4"/>
      <c r="BN2" s="4"/>
    </row>
    <row r="3" spans="1:66" s="6" customFormat="1" ht="33" customHeight="1" x14ac:dyDescent="0.25">
      <c r="A3" s="1"/>
      <c r="B3" s="9"/>
      <c r="C3" s="3"/>
      <c r="D3" s="112" t="s">
        <v>444</v>
      </c>
      <c r="E3" s="112"/>
      <c r="F3" s="112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86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17"/>
      <c r="BL3" s="117"/>
      <c r="BM3" s="4"/>
      <c r="BN3" s="4"/>
    </row>
    <row r="4" spans="1:66" s="12" customFormat="1" ht="24.6" customHeight="1" x14ac:dyDescent="0.25">
      <c r="A4" s="116" t="s">
        <v>383</v>
      </c>
      <c r="B4" s="116"/>
      <c r="C4" s="116"/>
      <c r="D4" s="116"/>
      <c r="E4" s="116"/>
      <c r="F4" s="116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BM4" s="10"/>
      <c r="BN4" s="10"/>
    </row>
    <row r="5" spans="1:66" s="6" customFormat="1" x14ac:dyDescent="0.25">
      <c r="A5" s="1"/>
      <c r="B5" s="13"/>
      <c r="C5" s="13"/>
      <c r="D5" s="14"/>
      <c r="F5" s="15" t="s">
        <v>343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  <c r="BM5" s="4"/>
      <c r="BN5" s="4"/>
    </row>
    <row r="6" spans="1:66" s="6" customFormat="1" ht="28.9" customHeight="1" x14ac:dyDescent="0.25">
      <c r="A6" s="113" t="s">
        <v>0</v>
      </c>
      <c r="B6" s="114" t="s">
        <v>1</v>
      </c>
      <c r="C6" s="114"/>
      <c r="D6" s="115" t="s">
        <v>2</v>
      </c>
      <c r="E6" s="115" t="s">
        <v>3</v>
      </c>
      <c r="F6" s="115" t="s">
        <v>368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  <c r="BM6" s="4"/>
      <c r="BN6" s="4"/>
    </row>
    <row r="7" spans="1:66" s="6" customFormat="1" ht="57" customHeight="1" x14ac:dyDescent="0.25">
      <c r="A7" s="113"/>
      <c r="B7" s="16" t="s">
        <v>4</v>
      </c>
      <c r="C7" s="16" t="s">
        <v>5</v>
      </c>
      <c r="D7" s="115"/>
      <c r="E7" s="115"/>
      <c r="F7" s="115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  <c r="BM7" s="4"/>
      <c r="BN7" s="4"/>
    </row>
    <row r="8" spans="1:66" s="6" customFormat="1" ht="19.899999999999999" customHeight="1" x14ac:dyDescent="0.25">
      <c r="A8" s="95" t="s">
        <v>6</v>
      </c>
      <c r="B8" s="18" t="s">
        <v>7</v>
      </c>
      <c r="C8" s="19" t="s">
        <v>8</v>
      </c>
      <c r="D8" s="20">
        <f>+D9+D16+D26+D37+D45+D53+D81+D91+D105+D114+D161</f>
        <v>952824953</v>
      </c>
      <c r="E8" s="20">
        <f>+E9+E16+E26+E37+E45+E53+E81+E91+E105+E114+E161</f>
        <v>969692764</v>
      </c>
      <c r="F8" s="20">
        <f>+F9+F16+F26+F37+F45+F53+F81+F91+F105+F114+F161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26"/>
      <c r="U8" s="126"/>
      <c r="V8" s="126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  <c r="BM8" s="4"/>
      <c r="BN8" s="4"/>
    </row>
    <row r="9" spans="1:66" s="24" customFormat="1" ht="19.899999999999999" customHeight="1" x14ac:dyDescent="0.25">
      <c r="A9" s="95" t="s">
        <v>9</v>
      </c>
      <c r="B9" s="18" t="s">
        <v>7</v>
      </c>
      <c r="C9" s="21" t="s">
        <v>10</v>
      </c>
      <c r="D9" s="20">
        <f>+D10</f>
        <v>557030000</v>
      </c>
      <c r="E9" s="20">
        <f>+E10</f>
        <v>587945000</v>
      </c>
      <c r="F9" s="20">
        <f>+F10</f>
        <v>621267000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  <c r="U9" s="23"/>
      <c r="V9" s="23"/>
      <c r="W9" s="8"/>
      <c r="X9" s="8"/>
      <c r="Y9" s="22"/>
      <c r="Z9" s="22"/>
      <c r="AC9" s="25"/>
      <c r="AD9" s="25"/>
      <c r="AE9" s="25"/>
      <c r="AF9" s="25"/>
      <c r="AG9" s="25"/>
      <c r="AH9" s="25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BM9" s="22"/>
      <c r="BN9" s="22"/>
    </row>
    <row r="10" spans="1:66" s="27" customFormat="1" ht="16.149999999999999" customHeight="1" x14ac:dyDescent="0.2">
      <c r="A10" s="95" t="s">
        <v>11</v>
      </c>
      <c r="B10" s="18" t="s">
        <v>7</v>
      </c>
      <c r="C10" s="21" t="s">
        <v>12</v>
      </c>
      <c r="D10" s="20">
        <f>+D11+D12+D14+D13+D15</f>
        <v>557030000</v>
      </c>
      <c r="E10" s="20">
        <f t="shared" ref="E10:F10" si="0">+E11+E12+E14+E13+E15</f>
        <v>587945000</v>
      </c>
      <c r="F10" s="20">
        <f t="shared" si="0"/>
        <v>621267000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26"/>
      <c r="U10" s="126"/>
      <c r="V10" s="126"/>
      <c r="W10" s="4"/>
      <c r="X10" s="4"/>
      <c r="Y10" s="26"/>
      <c r="Z10" s="26"/>
      <c r="AC10" s="25"/>
      <c r="AD10" s="25"/>
      <c r="AE10" s="25"/>
      <c r="AF10" s="25"/>
      <c r="AG10" s="25"/>
      <c r="AH10" s="25"/>
      <c r="AI10" s="26"/>
      <c r="AJ10" s="26"/>
      <c r="AK10" s="26"/>
      <c r="AL10" s="26"/>
      <c r="AM10" s="28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BM10" s="26"/>
      <c r="BN10" s="26"/>
    </row>
    <row r="11" spans="1:66" s="6" customFormat="1" ht="69" customHeight="1" x14ac:dyDescent="0.25">
      <c r="A11" s="29" t="s">
        <v>13</v>
      </c>
      <c r="B11" s="30" t="s">
        <v>14</v>
      </c>
      <c r="C11" s="30" t="s">
        <v>15</v>
      </c>
      <c r="D11" s="20">
        <v>515679000</v>
      </c>
      <c r="E11" s="20">
        <v>548683000</v>
      </c>
      <c r="F11" s="20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1"/>
      <c r="U11" s="31"/>
      <c r="V11" s="32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1"/>
      <c r="AN11" s="4"/>
      <c r="AO11" s="4"/>
      <c r="AP11" s="4"/>
      <c r="AQ11" s="4"/>
      <c r="AR11" s="8"/>
      <c r="AS11" s="8"/>
      <c r="AT11" s="4"/>
      <c r="AU11" s="4"/>
      <c r="AV11" s="4"/>
      <c r="AW11" s="4"/>
      <c r="BM11" s="4"/>
      <c r="BN11" s="4"/>
    </row>
    <row r="12" spans="1:66" s="6" customFormat="1" ht="99" customHeight="1" x14ac:dyDescent="0.25">
      <c r="A12" s="29" t="s">
        <v>16</v>
      </c>
      <c r="B12" s="30" t="s">
        <v>14</v>
      </c>
      <c r="C12" s="30" t="s">
        <v>17</v>
      </c>
      <c r="D12" s="20">
        <v>3810000</v>
      </c>
      <c r="E12" s="20">
        <v>3870000</v>
      </c>
      <c r="F12" s="20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1"/>
      <c r="AN12" s="4"/>
      <c r="AO12" s="4"/>
      <c r="AP12" s="4"/>
      <c r="AQ12" s="4"/>
      <c r="AR12" s="8"/>
      <c r="AS12" s="8"/>
      <c r="AT12" s="4"/>
      <c r="AU12" s="4"/>
      <c r="AV12" s="4"/>
      <c r="AW12" s="4"/>
      <c r="BM12" s="4"/>
      <c r="BN12" s="4"/>
    </row>
    <row r="13" spans="1:66" s="6" customFormat="1" ht="41.45" customHeight="1" x14ac:dyDescent="0.25">
      <c r="A13" s="29" t="s">
        <v>18</v>
      </c>
      <c r="B13" s="30" t="s">
        <v>14</v>
      </c>
      <c r="C13" s="30" t="s">
        <v>19</v>
      </c>
      <c r="D13" s="20">
        <v>3411000</v>
      </c>
      <c r="E13" s="20">
        <v>3432000</v>
      </c>
      <c r="F13" s="20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1"/>
      <c r="AN13" s="4"/>
      <c r="AO13" s="4"/>
      <c r="AP13" s="4"/>
      <c r="AQ13" s="4"/>
      <c r="AR13" s="8"/>
      <c r="AS13" s="8"/>
      <c r="AT13" s="4"/>
      <c r="AU13" s="4"/>
      <c r="AV13" s="4"/>
      <c r="AW13" s="4"/>
      <c r="BM13" s="4"/>
      <c r="BN13" s="4"/>
    </row>
    <row r="14" spans="1:66" s="6" customFormat="1" ht="82.9" customHeight="1" x14ac:dyDescent="0.25">
      <c r="A14" s="29" t="s">
        <v>20</v>
      </c>
      <c r="B14" s="30" t="s">
        <v>14</v>
      </c>
      <c r="C14" s="30" t="s">
        <v>21</v>
      </c>
      <c r="D14" s="20">
        <v>12300000</v>
      </c>
      <c r="E14" s="20">
        <v>9840000</v>
      </c>
      <c r="F14" s="20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1"/>
      <c r="AN14" s="4"/>
      <c r="AO14" s="4"/>
      <c r="AP14" s="4"/>
      <c r="AQ14" s="4"/>
      <c r="AR14" s="8"/>
      <c r="AS14" s="8"/>
      <c r="AT14" s="4"/>
      <c r="AU14" s="4"/>
      <c r="AV14" s="4"/>
      <c r="AW14" s="4"/>
      <c r="BM14" s="4"/>
      <c r="BN14" s="4"/>
    </row>
    <row r="15" spans="1:66" s="6" customFormat="1" ht="82.9" customHeight="1" x14ac:dyDescent="0.25">
      <c r="A15" s="29" t="s">
        <v>347</v>
      </c>
      <c r="B15" s="30" t="s">
        <v>14</v>
      </c>
      <c r="C15" s="30" t="s">
        <v>346</v>
      </c>
      <c r="D15" s="20">
        <v>21830000</v>
      </c>
      <c r="E15" s="20">
        <v>22120000</v>
      </c>
      <c r="F15" s="20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1"/>
      <c r="AN15" s="4"/>
      <c r="AO15" s="4"/>
      <c r="AP15" s="4"/>
      <c r="AQ15" s="4"/>
      <c r="AR15" s="8"/>
      <c r="AS15" s="8"/>
      <c r="AT15" s="4"/>
      <c r="AU15" s="4"/>
      <c r="AV15" s="4"/>
      <c r="AW15" s="4"/>
      <c r="BM15" s="4"/>
      <c r="BN15" s="4"/>
    </row>
    <row r="16" spans="1:66" s="6" customFormat="1" ht="29.45" customHeight="1" x14ac:dyDescent="0.25">
      <c r="A16" s="29" t="s">
        <v>22</v>
      </c>
      <c r="B16" s="30" t="s">
        <v>7</v>
      </c>
      <c r="C16" s="30" t="s">
        <v>23</v>
      </c>
      <c r="D16" s="20">
        <f>+D17</f>
        <v>9645380</v>
      </c>
      <c r="E16" s="20">
        <f>+E17</f>
        <v>10267280</v>
      </c>
      <c r="F16" s="20">
        <f>+F17</f>
        <v>10267280</v>
      </c>
      <c r="G16" s="3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  <c r="BM16" s="4"/>
      <c r="BN16" s="4"/>
    </row>
    <row r="17" spans="1:66" s="6" customFormat="1" ht="31.9" customHeight="1" x14ac:dyDescent="0.25">
      <c r="A17" s="45" t="s">
        <v>24</v>
      </c>
      <c r="B17" s="30" t="s">
        <v>7</v>
      </c>
      <c r="C17" s="30" t="s">
        <v>25</v>
      </c>
      <c r="D17" s="20">
        <f>+D18+D20+D22+D24</f>
        <v>9645380</v>
      </c>
      <c r="E17" s="20">
        <f>+E18+E20+E22+E24</f>
        <v>10267280</v>
      </c>
      <c r="F17" s="20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27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7"/>
      <c r="BM17" s="4"/>
      <c r="BN17" s="4"/>
    </row>
    <row r="18" spans="1:66" s="6" customFormat="1" ht="60" customHeight="1" x14ac:dyDescent="0.25">
      <c r="A18" s="45" t="s">
        <v>26</v>
      </c>
      <c r="B18" s="30" t="s">
        <v>7</v>
      </c>
      <c r="C18" s="30" t="s">
        <v>27</v>
      </c>
      <c r="D18" s="20">
        <f t="shared" ref="D18:F18" si="1">+D19</f>
        <v>4434160</v>
      </c>
      <c r="E18" s="20">
        <f t="shared" si="1"/>
        <v>4753570</v>
      </c>
      <c r="F18" s="20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27"/>
      <c r="AN18" s="4"/>
      <c r="AO18" s="4"/>
      <c r="AP18" s="4"/>
      <c r="AQ18" s="4"/>
      <c r="AR18" s="8"/>
      <c r="AS18" s="8"/>
      <c r="AT18" s="4"/>
      <c r="AU18" s="4"/>
      <c r="AV18" s="4"/>
      <c r="AW18" s="4"/>
      <c r="BM18" s="4"/>
      <c r="BN18" s="4"/>
    </row>
    <row r="19" spans="1:66" s="6" customFormat="1" ht="95.45" customHeight="1" x14ac:dyDescent="0.25">
      <c r="A19" s="45" t="s">
        <v>28</v>
      </c>
      <c r="B19" s="35">
        <v>100</v>
      </c>
      <c r="C19" s="36" t="s">
        <v>29</v>
      </c>
      <c r="D19" s="37">
        <f>4558741-124581</f>
        <v>4434160</v>
      </c>
      <c r="E19" s="37">
        <f>4753570</f>
        <v>4753570</v>
      </c>
      <c r="F19" s="37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27"/>
      <c r="AN19" s="4"/>
      <c r="AO19" s="4"/>
      <c r="AP19" s="4"/>
      <c r="AQ19" s="4"/>
      <c r="AR19" s="8"/>
      <c r="AS19" s="8"/>
      <c r="AT19" s="4"/>
      <c r="AU19" s="4"/>
      <c r="AV19" s="4"/>
      <c r="AW19" s="4"/>
      <c r="BM19" s="4"/>
      <c r="BN19" s="4"/>
    </row>
    <row r="20" spans="1:66" s="6" customFormat="1" ht="72.599999999999994" customHeight="1" x14ac:dyDescent="0.25">
      <c r="A20" s="45" t="s">
        <v>30</v>
      </c>
      <c r="B20" s="30" t="s">
        <v>7</v>
      </c>
      <c r="C20" s="30" t="s">
        <v>31</v>
      </c>
      <c r="D20" s="20">
        <f>+D21</f>
        <v>25020</v>
      </c>
      <c r="E20" s="20">
        <f>+E21</f>
        <v>26550</v>
      </c>
      <c r="F20" s="20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27"/>
      <c r="AN20" s="4"/>
      <c r="AO20" s="4"/>
      <c r="AP20" s="4"/>
      <c r="AQ20" s="4"/>
      <c r="AR20" s="8"/>
      <c r="AS20" s="8"/>
      <c r="AT20" s="4"/>
      <c r="AU20" s="4"/>
      <c r="AV20" s="4"/>
      <c r="AW20" s="4"/>
      <c r="BM20" s="4"/>
      <c r="BN20" s="4"/>
    </row>
    <row r="21" spans="1:66" s="6" customFormat="1" ht="109.15" customHeight="1" x14ac:dyDescent="0.25">
      <c r="A21" s="45" t="s">
        <v>32</v>
      </c>
      <c r="B21" s="30" t="s">
        <v>33</v>
      </c>
      <c r="C21" s="36" t="s">
        <v>370</v>
      </c>
      <c r="D21" s="37">
        <f>22477+2543</f>
        <v>25020</v>
      </c>
      <c r="E21" s="37">
        <f>22477+4073</f>
        <v>26550</v>
      </c>
      <c r="F21" s="37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27"/>
      <c r="AN21" s="4"/>
      <c r="AO21" s="4"/>
      <c r="AP21" s="4"/>
      <c r="AQ21" s="4"/>
      <c r="AR21" s="8"/>
      <c r="AS21" s="8"/>
      <c r="AT21" s="4"/>
      <c r="AU21" s="4"/>
      <c r="AV21" s="4"/>
      <c r="AW21" s="4"/>
      <c r="BM21" s="4"/>
      <c r="BN21" s="4"/>
    </row>
    <row r="22" spans="1:66" s="6" customFormat="1" ht="57.6" customHeight="1" x14ac:dyDescent="0.25">
      <c r="A22" s="45" t="s">
        <v>34</v>
      </c>
      <c r="B22" s="30" t="s">
        <v>7</v>
      </c>
      <c r="C22" s="30" t="s">
        <v>35</v>
      </c>
      <c r="D22" s="20">
        <f>+D23</f>
        <v>5817850</v>
      </c>
      <c r="E22" s="20">
        <f>+E23</f>
        <v>6216950</v>
      </c>
      <c r="F22" s="20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27"/>
      <c r="AN22" s="4"/>
      <c r="AO22" s="4"/>
      <c r="AP22" s="4"/>
      <c r="AQ22" s="4"/>
      <c r="AR22" s="8"/>
      <c r="AS22" s="8"/>
      <c r="AT22" s="4"/>
      <c r="AU22" s="4"/>
      <c r="AV22" s="4"/>
      <c r="AW22" s="4"/>
      <c r="BM22" s="4"/>
      <c r="BN22" s="4"/>
    </row>
    <row r="23" spans="1:66" s="6" customFormat="1" ht="97.9" customHeight="1" x14ac:dyDescent="0.25">
      <c r="A23" s="45" t="s">
        <v>36</v>
      </c>
      <c r="B23" s="30" t="s">
        <v>33</v>
      </c>
      <c r="C23" s="36" t="s">
        <v>369</v>
      </c>
      <c r="D23" s="37">
        <f>5901751-83901</f>
        <v>5817850</v>
      </c>
      <c r="E23" s="37">
        <f>5901751+315199</f>
        <v>6216950</v>
      </c>
      <c r="F23" s="37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27"/>
      <c r="AN23" s="4"/>
      <c r="AO23" s="4"/>
      <c r="AP23" s="4"/>
      <c r="AQ23" s="4"/>
      <c r="AR23" s="8"/>
      <c r="AS23" s="8"/>
      <c r="AT23" s="4"/>
      <c r="AU23" s="4"/>
      <c r="AV23" s="4"/>
      <c r="AW23" s="4"/>
      <c r="BM23" s="4"/>
      <c r="BN23" s="4"/>
    </row>
    <row r="24" spans="1:66" s="6" customFormat="1" ht="57.6" customHeight="1" x14ac:dyDescent="0.25">
      <c r="A24" s="45" t="s">
        <v>37</v>
      </c>
      <c r="B24" s="30" t="s">
        <v>7</v>
      </c>
      <c r="C24" s="30" t="s">
        <v>38</v>
      </c>
      <c r="D24" s="20">
        <f>+D25</f>
        <v>-631650</v>
      </c>
      <c r="E24" s="20">
        <f>+E25</f>
        <v>-729790</v>
      </c>
      <c r="F24" s="20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27"/>
      <c r="AN24" s="4"/>
      <c r="AO24" s="4"/>
      <c r="AP24" s="4"/>
      <c r="AQ24" s="4"/>
      <c r="AR24" s="8"/>
      <c r="AS24" s="8"/>
      <c r="AT24" s="4"/>
      <c r="AU24" s="4"/>
      <c r="AV24" s="4"/>
      <c r="AW24" s="4"/>
      <c r="BM24" s="4"/>
      <c r="BN24" s="4"/>
    </row>
    <row r="25" spans="1:66" s="6" customFormat="1" ht="94.15" customHeight="1" x14ac:dyDescent="0.25">
      <c r="A25" s="45" t="s">
        <v>39</v>
      </c>
      <c r="B25" s="30" t="s">
        <v>33</v>
      </c>
      <c r="C25" s="36" t="s">
        <v>40</v>
      </c>
      <c r="D25" s="37">
        <f>-578611-53039</f>
        <v>-631650</v>
      </c>
      <c r="E25" s="37">
        <f>-578611-151179</f>
        <v>-729790</v>
      </c>
      <c r="F25" s="37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27"/>
      <c r="AN25" s="4"/>
      <c r="AO25" s="4"/>
      <c r="AP25" s="4"/>
      <c r="AQ25" s="4"/>
      <c r="AR25" s="8"/>
      <c r="AS25" s="8"/>
      <c r="AT25" s="4"/>
      <c r="AU25" s="4"/>
      <c r="AV25" s="4"/>
      <c r="AW25" s="4"/>
      <c r="BM25" s="4"/>
      <c r="BN25" s="4"/>
    </row>
    <row r="26" spans="1:66" s="27" customFormat="1" ht="19.149999999999999" customHeight="1" x14ac:dyDescent="0.2">
      <c r="A26" s="95" t="s">
        <v>41</v>
      </c>
      <c r="B26" s="30" t="s">
        <v>7</v>
      </c>
      <c r="C26" s="21" t="s">
        <v>42</v>
      </c>
      <c r="D26" s="20">
        <f>+D35+D27+D32</f>
        <v>136097878.55000001</v>
      </c>
      <c r="E26" s="20">
        <f t="shared" ref="E26:F26" si="2">+E35+E27+E32</f>
        <v>138119000</v>
      </c>
      <c r="F26" s="20">
        <f t="shared" si="2"/>
        <v>139853000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4"/>
      <c r="U26" s="4"/>
      <c r="V26" s="5"/>
      <c r="W26" s="4"/>
      <c r="X26" s="4"/>
      <c r="Y26" s="26"/>
      <c r="Z26" s="26"/>
      <c r="AC26" s="25"/>
      <c r="AD26" s="25"/>
      <c r="AE26" s="25"/>
      <c r="AF26" s="25"/>
      <c r="AG26" s="25"/>
      <c r="AH26" s="25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BM26" s="26"/>
      <c r="BN26" s="26"/>
    </row>
    <row r="27" spans="1:66" s="27" customFormat="1" ht="28.9" customHeight="1" x14ac:dyDescent="0.2">
      <c r="A27" s="45" t="s">
        <v>43</v>
      </c>
      <c r="B27" s="30" t="s">
        <v>7</v>
      </c>
      <c r="C27" s="38" t="s">
        <v>44</v>
      </c>
      <c r="D27" s="20">
        <f>+D28+D30</f>
        <v>114592000</v>
      </c>
      <c r="E27" s="20">
        <f>+E28+E30</f>
        <v>116419000</v>
      </c>
      <c r="F27" s="20">
        <f>+F28+F30</f>
        <v>117703000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4"/>
      <c r="U27" s="4"/>
      <c r="V27" s="5"/>
      <c r="W27" s="4"/>
      <c r="X27" s="4"/>
      <c r="Y27" s="26"/>
      <c r="Z27" s="26"/>
      <c r="AC27" s="25"/>
      <c r="AD27" s="25"/>
      <c r="AE27" s="25"/>
      <c r="AF27" s="25"/>
      <c r="AG27" s="25"/>
      <c r="AH27" s="25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BM27" s="26"/>
      <c r="BN27" s="26"/>
    </row>
    <row r="28" spans="1:66" s="27" customFormat="1" ht="33.6" customHeight="1" x14ac:dyDescent="0.2">
      <c r="A28" s="45" t="s">
        <v>45</v>
      </c>
      <c r="B28" s="30" t="s">
        <v>7</v>
      </c>
      <c r="C28" s="38" t="s">
        <v>46</v>
      </c>
      <c r="D28" s="20">
        <f>+D29</f>
        <v>71962000</v>
      </c>
      <c r="E28" s="20">
        <f>+E29</f>
        <v>72475000</v>
      </c>
      <c r="F28" s="20">
        <f>+F29</f>
        <v>73122000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4"/>
      <c r="U28" s="4"/>
      <c r="V28" s="5"/>
      <c r="W28" s="4"/>
      <c r="X28" s="4"/>
      <c r="Y28" s="26"/>
      <c r="Z28" s="26"/>
      <c r="AC28" s="25"/>
      <c r="AD28" s="25"/>
      <c r="AE28" s="25"/>
      <c r="AF28" s="25"/>
      <c r="AG28" s="25"/>
      <c r="AH28" s="25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BM28" s="26"/>
      <c r="BN28" s="26"/>
    </row>
    <row r="29" spans="1:66" s="27" customFormat="1" ht="29.45" customHeight="1" x14ac:dyDescent="0.2">
      <c r="A29" s="45" t="s">
        <v>45</v>
      </c>
      <c r="B29" s="30" t="s">
        <v>14</v>
      </c>
      <c r="C29" s="38" t="s">
        <v>47</v>
      </c>
      <c r="D29" s="20">
        <v>71962000</v>
      </c>
      <c r="E29" s="20">
        <v>72475000</v>
      </c>
      <c r="F29" s="20">
        <v>73122000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4"/>
      <c r="U29" s="4"/>
      <c r="V29" s="5"/>
      <c r="W29" s="4"/>
      <c r="X29" s="4"/>
      <c r="Y29" s="26"/>
      <c r="Z29" s="26"/>
      <c r="AC29" s="25"/>
      <c r="AD29" s="25"/>
      <c r="AE29" s="25"/>
      <c r="AF29" s="25"/>
      <c r="AG29" s="25"/>
      <c r="AH29" s="25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BM29" s="26"/>
      <c r="BN29" s="26"/>
    </row>
    <row r="30" spans="1:66" s="27" customFormat="1" ht="44.45" customHeight="1" x14ac:dyDescent="0.2">
      <c r="A30" s="45" t="s">
        <v>48</v>
      </c>
      <c r="B30" s="30" t="s">
        <v>7</v>
      </c>
      <c r="C30" s="38" t="s">
        <v>49</v>
      </c>
      <c r="D30" s="20">
        <f>+D31</f>
        <v>42630000</v>
      </c>
      <c r="E30" s="20">
        <f>+E31</f>
        <v>43944000</v>
      </c>
      <c r="F30" s="20">
        <f>+F31</f>
        <v>44581000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4"/>
      <c r="U30" s="4"/>
      <c r="V30" s="5"/>
      <c r="W30" s="4"/>
      <c r="X30" s="4"/>
      <c r="Y30" s="26"/>
      <c r="Z30" s="26"/>
      <c r="AC30" s="25"/>
      <c r="AD30" s="25"/>
      <c r="AE30" s="25"/>
      <c r="AF30" s="25"/>
      <c r="AG30" s="25"/>
      <c r="AH30" s="25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BM30" s="26"/>
      <c r="BN30" s="26"/>
    </row>
    <row r="31" spans="1:66" s="27" customFormat="1" ht="56.45" customHeight="1" x14ac:dyDescent="0.2">
      <c r="A31" s="45" t="s">
        <v>50</v>
      </c>
      <c r="B31" s="30" t="s">
        <v>14</v>
      </c>
      <c r="C31" s="38" t="s">
        <v>51</v>
      </c>
      <c r="D31" s="20">
        <v>42630000</v>
      </c>
      <c r="E31" s="20">
        <v>43944000</v>
      </c>
      <c r="F31" s="20">
        <v>44581000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4"/>
      <c r="U31" s="4"/>
      <c r="V31" s="5"/>
      <c r="W31" s="4"/>
      <c r="X31" s="4"/>
      <c r="Y31" s="26"/>
      <c r="Z31" s="26"/>
      <c r="AC31" s="25"/>
      <c r="AD31" s="25"/>
      <c r="AE31" s="25"/>
      <c r="AF31" s="25"/>
      <c r="AG31" s="25"/>
      <c r="AH31" s="25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BM31" s="26"/>
      <c r="BN31" s="26"/>
    </row>
    <row r="32" spans="1:66" s="6" customFormat="1" ht="28.9" customHeight="1" x14ac:dyDescent="0.25">
      <c r="A32" s="45" t="s">
        <v>413</v>
      </c>
      <c r="B32" s="30" t="s">
        <v>7</v>
      </c>
      <c r="C32" s="39" t="s">
        <v>414</v>
      </c>
      <c r="D32" s="20">
        <f>+D33+D34</f>
        <v>305878.55</v>
      </c>
      <c r="E32" s="20">
        <f t="shared" ref="E32:F32" si="3">+E33+E34</f>
        <v>0</v>
      </c>
      <c r="F32" s="20">
        <f t="shared" si="3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90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89"/>
      <c r="AN32" s="4"/>
      <c r="AO32" s="4"/>
      <c r="AP32" s="4"/>
      <c r="AQ32" s="4"/>
      <c r="AR32" s="8"/>
      <c r="AS32" s="8"/>
      <c r="AT32" s="4"/>
      <c r="AU32" s="4"/>
      <c r="AV32" s="4"/>
      <c r="AW32" s="4"/>
      <c r="BM32" s="4"/>
      <c r="BN32" s="4"/>
    </row>
    <row r="33" spans="1:66" s="6" customFormat="1" ht="28.9" customHeight="1" x14ac:dyDescent="0.25">
      <c r="A33" s="45" t="s">
        <v>413</v>
      </c>
      <c r="B33" s="30" t="s">
        <v>14</v>
      </c>
      <c r="C33" s="39" t="s">
        <v>415</v>
      </c>
      <c r="D33" s="20">
        <v>305813.67</v>
      </c>
      <c r="E33" s="20">
        <v>0</v>
      </c>
      <c r="F33" s="20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90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89"/>
      <c r="AN33" s="4"/>
      <c r="AO33" s="4"/>
      <c r="AP33" s="4"/>
      <c r="AQ33" s="4"/>
      <c r="AR33" s="8"/>
      <c r="AS33" s="8"/>
      <c r="AT33" s="4"/>
      <c r="AU33" s="4"/>
      <c r="AV33" s="4"/>
      <c r="AW33" s="4"/>
      <c r="BM33" s="4"/>
      <c r="BN33" s="4"/>
    </row>
    <row r="34" spans="1:66" s="6" customFormat="1" ht="39" customHeight="1" x14ac:dyDescent="0.25">
      <c r="A34" s="45" t="s">
        <v>416</v>
      </c>
      <c r="B34" s="30" t="s">
        <v>14</v>
      </c>
      <c r="C34" s="39" t="s">
        <v>417</v>
      </c>
      <c r="D34" s="20">
        <v>64.88</v>
      </c>
      <c r="E34" s="20">
        <v>0</v>
      </c>
      <c r="F34" s="20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90"/>
      <c r="W34" s="4"/>
      <c r="X34" s="4"/>
      <c r="Y34" s="4"/>
      <c r="Z34" s="4"/>
      <c r="AC34" s="7"/>
      <c r="AD34" s="7"/>
      <c r="AE34" s="7"/>
      <c r="AF34" s="7"/>
      <c r="AG34" s="7"/>
      <c r="AH34" s="7"/>
      <c r="AI34" s="4"/>
      <c r="AJ34" s="4"/>
      <c r="AK34" s="4"/>
      <c r="AL34" s="4"/>
      <c r="AM34" s="89"/>
      <c r="AN34" s="4"/>
      <c r="AO34" s="4"/>
      <c r="AP34" s="4"/>
      <c r="AQ34" s="4"/>
      <c r="AR34" s="8"/>
      <c r="AS34" s="8"/>
      <c r="AT34" s="4"/>
      <c r="AU34" s="4"/>
      <c r="AV34" s="4"/>
      <c r="AW34" s="4"/>
      <c r="BM34" s="4"/>
      <c r="BN34" s="4"/>
    </row>
    <row r="35" spans="1:66" s="6" customFormat="1" ht="29.45" customHeight="1" x14ac:dyDescent="0.25">
      <c r="A35" s="45" t="s">
        <v>52</v>
      </c>
      <c r="B35" s="30" t="s">
        <v>7</v>
      </c>
      <c r="C35" s="39" t="s">
        <v>53</v>
      </c>
      <c r="D35" s="20">
        <f>+D36</f>
        <v>21200000</v>
      </c>
      <c r="E35" s="20">
        <f>+E36</f>
        <v>21700000</v>
      </c>
      <c r="F35" s="20">
        <f>+F36</f>
        <v>22150000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  <c r="BM35" s="4"/>
      <c r="BN35" s="4"/>
    </row>
    <row r="36" spans="1:66" s="6" customFormat="1" ht="28.9" customHeight="1" x14ac:dyDescent="0.25">
      <c r="A36" s="45" t="s">
        <v>54</v>
      </c>
      <c r="B36" s="30" t="s">
        <v>14</v>
      </c>
      <c r="C36" s="39" t="s">
        <v>55</v>
      </c>
      <c r="D36" s="20">
        <v>21200000</v>
      </c>
      <c r="E36" s="20">
        <v>21700000</v>
      </c>
      <c r="F36" s="20">
        <v>22150000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0"/>
      <c r="AN36" s="4"/>
      <c r="AO36" s="4"/>
      <c r="AP36" s="4"/>
      <c r="AQ36" s="4"/>
      <c r="AR36" s="8"/>
      <c r="AS36" s="8"/>
      <c r="AT36" s="4"/>
      <c r="AU36" s="4"/>
      <c r="AV36" s="4"/>
      <c r="AW36" s="4"/>
      <c r="BM36" s="4"/>
      <c r="BN36" s="4"/>
    </row>
    <row r="37" spans="1:66" s="27" customFormat="1" ht="15.6" customHeight="1" x14ac:dyDescent="0.2">
      <c r="A37" s="95" t="s">
        <v>56</v>
      </c>
      <c r="B37" s="30" t="s">
        <v>7</v>
      </c>
      <c r="C37" s="21" t="s">
        <v>57</v>
      </c>
      <c r="D37" s="20">
        <f t="shared" ref="D37:F37" si="4">+D38+D40</f>
        <v>72910000</v>
      </c>
      <c r="E37" s="20">
        <f t="shared" si="4"/>
        <v>75725000</v>
      </c>
      <c r="F37" s="20">
        <f t="shared" si="4"/>
        <v>78592000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4"/>
      <c r="U37" s="4"/>
      <c r="V37" s="5"/>
      <c r="W37" s="4"/>
      <c r="X37" s="4"/>
      <c r="Y37" s="26"/>
      <c r="Z37" s="26"/>
      <c r="AC37" s="25"/>
      <c r="AD37" s="25"/>
      <c r="AE37" s="25"/>
      <c r="AF37" s="25"/>
      <c r="AG37" s="25"/>
      <c r="AH37" s="25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BM37" s="26"/>
      <c r="BN37" s="26"/>
    </row>
    <row r="38" spans="1:66" s="6" customFormat="1" ht="16.899999999999999" customHeight="1" x14ac:dyDescent="0.25">
      <c r="A38" s="45" t="s">
        <v>58</v>
      </c>
      <c r="B38" s="30" t="s">
        <v>7</v>
      </c>
      <c r="C38" s="21" t="s">
        <v>59</v>
      </c>
      <c r="D38" s="20">
        <f>+D39</f>
        <v>12050000</v>
      </c>
      <c r="E38" s="20">
        <f>+E39</f>
        <v>14250000</v>
      </c>
      <c r="F38" s="20">
        <f>+F39</f>
        <v>16500000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  <c r="BM38" s="4"/>
      <c r="BN38" s="4"/>
    </row>
    <row r="39" spans="1:66" s="6" customFormat="1" ht="45" customHeight="1" x14ac:dyDescent="0.25">
      <c r="A39" s="45" t="s">
        <v>60</v>
      </c>
      <c r="B39" s="30" t="s">
        <v>14</v>
      </c>
      <c r="C39" s="21" t="s">
        <v>61</v>
      </c>
      <c r="D39" s="20">
        <v>12050000</v>
      </c>
      <c r="E39" s="20">
        <v>14250000</v>
      </c>
      <c r="F39" s="20">
        <v>16500000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0"/>
      <c r="AN39" s="4"/>
      <c r="AO39" s="4"/>
      <c r="AP39" s="4"/>
      <c r="AQ39" s="4"/>
      <c r="AR39" s="8"/>
      <c r="AS39" s="8"/>
      <c r="AT39" s="4"/>
      <c r="AU39" s="4"/>
      <c r="AV39" s="4"/>
      <c r="AW39" s="4"/>
      <c r="BM39" s="4"/>
      <c r="BN39" s="4"/>
    </row>
    <row r="40" spans="1:66" s="6" customFormat="1" ht="16.899999999999999" customHeight="1" x14ac:dyDescent="0.25">
      <c r="A40" s="45" t="s">
        <v>62</v>
      </c>
      <c r="B40" s="30" t="s">
        <v>7</v>
      </c>
      <c r="C40" s="30" t="s">
        <v>63</v>
      </c>
      <c r="D40" s="20">
        <f>+D41+D43</f>
        <v>60860000</v>
      </c>
      <c r="E40" s="20">
        <f>+E41+E43</f>
        <v>61475000</v>
      </c>
      <c r="F40" s="20">
        <f>+F41+F43</f>
        <v>62092000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  <c r="BM40" s="4"/>
      <c r="BN40" s="4"/>
    </row>
    <row r="41" spans="1:66" s="6" customFormat="1" ht="15.6" customHeight="1" x14ac:dyDescent="0.25">
      <c r="A41" s="45" t="s">
        <v>64</v>
      </c>
      <c r="B41" s="30" t="s">
        <v>7</v>
      </c>
      <c r="C41" s="30" t="s">
        <v>65</v>
      </c>
      <c r="D41" s="20">
        <f>+D42</f>
        <v>48805000</v>
      </c>
      <c r="E41" s="20">
        <f>+E42</f>
        <v>49367000</v>
      </c>
      <c r="F41" s="20">
        <f>+F42</f>
        <v>49899000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"/>
      <c r="AN41" s="4"/>
      <c r="AO41" s="4"/>
      <c r="AP41" s="4"/>
      <c r="AQ41" s="4"/>
      <c r="AR41" s="8"/>
      <c r="AS41" s="8"/>
      <c r="AT41" s="4"/>
      <c r="AU41" s="4"/>
      <c r="AV41" s="4"/>
      <c r="AW41" s="4"/>
      <c r="BM41" s="4"/>
      <c r="BN41" s="4"/>
    </row>
    <row r="42" spans="1:66" s="6" customFormat="1" ht="30" customHeight="1" x14ac:dyDescent="0.25">
      <c r="A42" s="45" t="s">
        <v>66</v>
      </c>
      <c r="B42" s="30" t="s">
        <v>14</v>
      </c>
      <c r="C42" s="30" t="s">
        <v>67</v>
      </c>
      <c r="D42" s="20">
        <v>48805000</v>
      </c>
      <c r="E42" s="20">
        <v>49367000</v>
      </c>
      <c r="F42" s="20">
        <v>49899000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5"/>
      <c r="W42" s="4"/>
      <c r="X42" s="4"/>
      <c r="Y42" s="4"/>
      <c r="Z42" s="4"/>
      <c r="AC42" s="7"/>
      <c r="AD42" s="7"/>
      <c r="AE42" s="7"/>
      <c r="AF42" s="7"/>
      <c r="AG42" s="7"/>
      <c r="AH42" s="7"/>
      <c r="AI42" s="4"/>
      <c r="AJ42" s="4"/>
      <c r="AK42" s="4"/>
      <c r="AL42" s="4"/>
      <c r="AM42" s="4"/>
      <c r="AN42" s="4"/>
      <c r="AO42" s="4"/>
      <c r="AP42" s="4"/>
      <c r="AQ42" s="4"/>
      <c r="AR42" s="8"/>
      <c r="AS42" s="8"/>
      <c r="AT42" s="4"/>
      <c r="AU42" s="4"/>
      <c r="AV42" s="4"/>
      <c r="AW42" s="4"/>
      <c r="BM42" s="4"/>
      <c r="BN42" s="4"/>
    </row>
    <row r="43" spans="1:66" s="6" customFormat="1" ht="15" customHeight="1" x14ac:dyDescent="0.25">
      <c r="A43" s="45" t="s">
        <v>68</v>
      </c>
      <c r="B43" s="30" t="s">
        <v>7</v>
      </c>
      <c r="C43" s="30" t="s">
        <v>69</v>
      </c>
      <c r="D43" s="20">
        <f>+D44</f>
        <v>12055000</v>
      </c>
      <c r="E43" s="20">
        <f>+E44</f>
        <v>12108000</v>
      </c>
      <c r="F43" s="20">
        <f>+F44</f>
        <v>12193000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4"/>
      <c r="X43" s="4"/>
      <c r="Y43" s="4"/>
      <c r="Z43" s="4"/>
      <c r="AC43" s="7"/>
      <c r="AD43" s="7"/>
      <c r="AE43" s="7"/>
      <c r="AF43" s="7"/>
      <c r="AG43" s="7"/>
      <c r="AH43" s="7"/>
      <c r="AI43" s="4"/>
      <c r="AJ43" s="4"/>
      <c r="AK43" s="4"/>
      <c r="AL43" s="4"/>
      <c r="AM43" s="4"/>
      <c r="AN43" s="4"/>
      <c r="AO43" s="4"/>
      <c r="AP43" s="4"/>
      <c r="AQ43" s="4"/>
      <c r="AR43" s="8"/>
      <c r="AS43" s="8"/>
      <c r="AT43" s="4"/>
      <c r="AU43" s="4"/>
      <c r="AV43" s="4"/>
      <c r="AW43" s="4"/>
      <c r="BM43" s="4"/>
      <c r="BN43" s="4"/>
    </row>
    <row r="44" spans="1:66" s="6" customFormat="1" ht="34.15" customHeight="1" x14ac:dyDescent="0.25">
      <c r="A44" s="45" t="s">
        <v>70</v>
      </c>
      <c r="B44" s="30" t="s">
        <v>14</v>
      </c>
      <c r="C44" s="30" t="s">
        <v>71</v>
      </c>
      <c r="D44" s="20">
        <v>12055000</v>
      </c>
      <c r="E44" s="20">
        <v>12108000</v>
      </c>
      <c r="F44" s="20">
        <v>12193000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0"/>
      <c r="AN44" s="4"/>
      <c r="AO44" s="4"/>
      <c r="AP44" s="4"/>
      <c r="AQ44" s="4"/>
      <c r="AR44" s="8"/>
      <c r="AS44" s="8"/>
      <c r="AT44" s="4"/>
      <c r="AU44" s="4"/>
      <c r="AV44" s="4"/>
      <c r="AW44" s="4"/>
      <c r="BM44" s="4"/>
      <c r="BN44" s="4"/>
    </row>
    <row r="45" spans="1:66" s="42" customFormat="1" ht="15" customHeight="1" x14ac:dyDescent="0.2">
      <c r="A45" s="95" t="s">
        <v>72</v>
      </c>
      <c r="B45" s="18" t="s">
        <v>7</v>
      </c>
      <c r="C45" s="21" t="s">
        <v>73</v>
      </c>
      <c r="D45" s="20">
        <f t="shared" ref="D45:F45" si="5">+D46+D48</f>
        <v>15594000</v>
      </c>
      <c r="E45" s="20">
        <f t="shared" si="5"/>
        <v>15524000</v>
      </c>
      <c r="F45" s="20">
        <f t="shared" si="5"/>
        <v>15609000</v>
      </c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5"/>
      <c r="U45" s="5"/>
      <c r="V45" s="5"/>
      <c r="W45" s="5"/>
      <c r="X45" s="5"/>
      <c r="Y45" s="41"/>
      <c r="Z45" s="41"/>
      <c r="AC45" s="43"/>
      <c r="AD45" s="43"/>
      <c r="AE45" s="43"/>
      <c r="AF45" s="43"/>
      <c r="AG45" s="43"/>
      <c r="AH45" s="43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BM45" s="41"/>
      <c r="BN45" s="41"/>
    </row>
    <row r="46" spans="1:66" s="42" customFormat="1" ht="29.45" customHeight="1" x14ac:dyDescent="0.2">
      <c r="A46" s="45" t="s">
        <v>74</v>
      </c>
      <c r="B46" s="30" t="s">
        <v>7</v>
      </c>
      <c r="C46" s="21" t="s">
        <v>75</v>
      </c>
      <c r="D46" s="20">
        <f>+D47</f>
        <v>14400000</v>
      </c>
      <c r="E46" s="20">
        <f>+E47</f>
        <v>14500000</v>
      </c>
      <c r="F46" s="20">
        <f>+F47</f>
        <v>14600000</v>
      </c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5"/>
      <c r="U46" s="5"/>
      <c r="V46" s="5"/>
      <c r="W46" s="5"/>
      <c r="X46" s="5"/>
      <c r="Y46" s="41"/>
      <c r="Z46" s="41"/>
      <c r="AC46" s="43"/>
      <c r="AD46" s="43"/>
      <c r="AE46" s="43"/>
      <c r="AF46" s="43"/>
      <c r="AG46" s="43"/>
      <c r="AH46" s="43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BM46" s="41"/>
      <c r="BN46" s="41"/>
    </row>
    <row r="47" spans="1:66" s="6" customFormat="1" ht="43.9" customHeight="1" x14ac:dyDescent="0.25">
      <c r="A47" s="45" t="s">
        <v>76</v>
      </c>
      <c r="B47" s="30" t="s">
        <v>14</v>
      </c>
      <c r="C47" s="21" t="s">
        <v>77</v>
      </c>
      <c r="D47" s="20">
        <v>14400000</v>
      </c>
      <c r="E47" s="20">
        <v>14500000</v>
      </c>
      <c r="F47" s="20">
        <v>14600000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0"/>
      <c r="AN47" s="4"/>
      <c r="AO47" s="4"/>
      <c r="AP47" s="4"/>
      <c r="AQ47" s="4"/>
      <c r="AR47" s="8"/>
      <c r="AS47" s="8"/>
      <c r="AT47" s="4"/>
      <c r="AU47" s="4"/>
      <c r="AV47" s="4"/>
      <c r="AW47" s="4"/>
      <c r="BM47" s="4"/>
      <c r="BN47" s="4"/>
    </row>
    <row r="48" spans="1:66" s="6" customFormat="1" ht="28.9" customHeight="1" x14ac:dyDescent="0.25">
      <c r="A48" s="45" t="s">
        <v>78</v>
      </c>
      <c r="B48" s="18" t="s">
        <v>7</v>
      </c>
      <c r="C48" s="21" t="s">
        <v>79</v>
      </c>
      <c r="D48" s="20">
        <f t="shared" ref="D48:F48" si="6">+D49+D51</f>
        <v>1194000</v>
      </c>
      <c r="E48" s="20">
        <f t="shared" si="6"/>
        <v>1024000</v>
      </c>
      <c r="F48" s="20">
        <f t="shared" si="6"/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  <c r="BM48" s="4"/>
      <c r="BN48" s="4"/>
    </row>
    <row r="49" spans="1:66" s="6" customFormat="1" ht="30.6" customHeight="1" x14ac:dyDescent="0.25">
      <c r="A49" s="45" t="s">
        <v>80</v>
      </c>
      <c r="B49" s="18" t="s">
        <v>7</v>
      </c>
      <c r="C49" s="21" t="s">
        <v>82</v>
      </c>
      <c r="D49" s="20">
        <f t="shared" ref="D49:F49" si="7">+D50</f>
        <v>185000</v>
      </c>
      <c r="E49" s="20">
        <f t="shared" si="7"/>
        <v>15000</v>
      </c>
      <c r="F49" s="20">
        <f t="shared" si="7"/>
        <v>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  <c r="BM49" s="4"/>
      <c r="BN49" s="4"/>
    </row>
    <row r="50" spans="1:66" s="6" customFormat="1" ht="30.6" customHeight="1" x14ac:dyDescent="0.25">
      <c r="A50" s="45" t="s">
        <v>351</v>
      </c>
      <c r="B50" s="18" t="s">
        <v>81</v>
      </c>
      <c r="C50" s="21" t="s">
        <v>350</v>
      </c>
      <c r="D50" s="20">
        <v>185000</v>
      </c>
      <c r="E50" s="20">
        <v>15000</v>
      </c>
      <c r="F50" s="20">
        <v>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5"/>
      <c r="W50" s="4"/>
      <c r="X50" s="4"/>
      <c r="Y50" s="4"/>
      <c r="Z50" s="4"/>
      <c r="AC50" s="7"/>
      <c r="AD50" s="7"/>
      <c r="AE50" s="7"/>
      <c r="AF50" s="7"/>
      <c r="AG50" s="7"/>
      <c r="AH50" s="7"/>
      <c r="AI50" s="4"/>
      <c r="AJ50" s="4"/>
      <c r="AK50" s="4"/>
      <c r="AL50" s="4"/>
      <c r="AM50" s="4"/>
      <c r="AN50" s="4"/>
      <c r="AO50" s="4"/>
      <c r="AP50" s="4"/>
      <c r="AQ50" s="4"/>
      <c r="AR50" s="8"/>
      <c r="AS50" s="8"/>
      <c r="AT50" s="4"/>
      <c r="AU50" s="4"/>
      <c r="AV50" s="4"/>
      <c r="AW50" s="4"/>
      <c r="BM50" s="4"/>
      <c r="BN50" s="4"/>
    </row>
    <row r="51" spans="1:66" s="6" customFormat="1" ht="57.6" customHeight="1" x14ac:dyDescent="0.25">
      <c r="A51" s="45" t="s">
        <v>83</v>
      </c>
      <c r="B51" s="18" t="s">
        <v>7</v>
      </c>
      <c r="C51" s="38" t="s">
        <v>84</v>
      </c>
      <c r="D51" s="20">
        <f>+D52</f>
        <v>1009000</v>
      </c>
      <c r="E51" s="20">
        <f>+E52</f>
        <v>1009000</v>
      </c>
      <c r="F51" s="20">
        <f>+F52</f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  <c r="BM51" s="4"/>
      <c r="BN51" s="4"/>
    </row>
    <row r="52" spans="1:66" s="6" customFormat="1" ht="84" customHeight="1" x14ac:dyDescent="0.25">
      <c r="A52" s="45" t="s">
        <v>359</v>
      </c>
      <c r="B52" s="18" t="s">
        <v>85</v>
      </c>
      <c r="C52" s="21" t="s">
        <v>358</v>
      </c>
      <c r="D52" s="20">
        <v>1009000</v>
      </c>
      <c r="E52" s="20">
        <v>1009000</v>
      </c>
      <c r="F52" s="20">
        <v>1009000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  <c r="BM52" s="4"/>
      <c r="BN52" s="4"/>
    </row>
    <row r="53" spans="1:66" s="27" customFormat="1" ht="43.9" customHeight="1" x14ac:dyDescent="0.2">
      <c r="A53" s="95" t="s">
        <v>86</v>
      </c>
      <c r="B53" s="18" t="s">
        <v>7</v>
      </c>
      <c r="C53" s="21" t="s">
        <v>87</v>
      </c>
      <c r="D53" s="20">
        <f>+D54+D64+D67</f>
        <v>103073019</v>
      </c>
      <c r="E53" s="20">
        <f t="shared" ref="E53:F53" si="8">+E54+E64+E67</f>
        <v>106762106</v>
      </c>
      <c r="F53" s="20">
        <f t="shared" si="8"/>
        <v>110891391</v>
      </c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4"/>
      <c r="U53" s="4"/>
      <c r="V53" s="5"/>
      <c r="W53" s="4"/>
      <c r="X53" s="4"/>
      <c r="Y53" s="26"/>
      <c r="Z53" s="26"/>
      <c r="AC53" s="25"/>
      <c r="AD53" s="25"/>
      <c r="AE53" s="25"/>
      <c r="AF53" s="25"/>
      <c r="AG53" s="25"/>
      <c r="AH53" s="25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BM53" s="26"/>
      <c r="BN53" s="26"/>
    </row>
    <row r="54" spans="1:66" s="6" customFormat="1" ht="69.599999999999994" customHeight="1" x14ac:dyDescent="0.25">
      <c r="A54" s="45" t="s">
        <v>88</v>
      </c>
      <c r="B54" s="18" t="s">
        <v>7</v>
      </c>
      <c r="C54" s="21" t="s">
        <v>89</v>
      </c>
      <c r="D54" s="20">
        <f>D55+D58+D61</f>
        <v>85599132</v>
      </c>
      <c r="E54" s="20">
        <f t="shared" ref="E54:F54" si="9">E55+E58+E61</f>
        <v>89495195</v>
      </c>
      <c r="F54" s="20">
        <f t="shared" si="9"/>
        <v>93075003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  <c r="BM54" s="4"/>
      <c r="BN54" s="4"/>
    </row>
    <row r="55" spans="1:66" s="6" customFormat="1" ht="57" customHeight="1" x14ac:dyDescent="0.25">
      <c r="A55" s="45" t="s">
        <v>90</v>
      </c>
      <c r="B55" s="18" t="s">
        <v>7</v>
      </c>
      <c r="C55" s="21" t="s">
        <v>91</v>
      </c>
      <c r="D55" s="20">
        <f t="shared" ref="D55:F56" si="10">+D56</f>
        <v>71232935</v>
      </c>
      <c r="E55" s="20">
        <f t="shared" si="10"/>
        <v>74568716</v>
      </c>
      <c r="F55" s="20">
        <f t="shared" si="10"/>
        <v>77551464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  <c r="BM55" s="4"/>
      <c r="BN55" s="4"/>
    </row>
    <row r="56" spans="1:66" s="6" customFormat="1" ht="69" customHeight="1" x14ac:dyDescent="0.25">
      <c r="A56" s="45" t="s">
        <v>92</v>
      </c>
      <c r="B56" s="18" t="s">
        <v>7</v>
      </c>
      <c r="C56" s="21" t="s">
        <v>93</v>
      </c>
      <c r="D56" s="20">
        <f t="shared" si="10"/>
        <v>71232935</v>
      </c>
      <c r="E56" s="20">
        <f t="shared" si="10"/>
        <v>74568716</v>
      </c>
      <c r="F56" s="20">
        <f t="shared" si="10"/>
        <v>77551464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  <c r="BM56" s="4"/>
      <c r="BN56" s="4"/>
    </row>
    <row r="57" spans="1:66" s="6" customFormat="1" ht="71.45" customHeight="1" x14ac:dyDescent="0.25">
      <c r="A57" s="45" t="s">
        <v>353</v>
      </c>
      <c r="B57" s="18" t="s">
        <v>81</v>
      </c>
      <c r="C57" s="21" t="s">
        <v>352</v>
      </c>
      <c r="D57" s="20">
        <f>71769698-536763</f>
        <v>71232935</v>
      </c>
      <c r="E57" s="20">
        <v>74568716</v>
      </c>
      <c r="F57" s="20">
        <v>77551464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  <c r="BM57" s="4"/>
      <c r="BN57" s="4"/>
    </row>
    <row r="58" spans="1:66" s="6" customFormat="1" ht="70.900000000000006" customHeight="1" x14ac:dyDescent="0.25">
      <c r="A58" s="45" t="s">
        <v>94</v>
      </c>
      <c r="B58" s="18" t="s">
        <v>7</v>
      </c>
      <c r="C58" s="21" t="s">
        <v>95</v>
      </c>
      <c r="D58" s="20">
        <f t="shared" ref="D58:F59" si="11">+D59</f>
        <v>8462021</v>
      </c>
      <c r="E58" s="20">
        <f t="shared" si="11"/>
        <v>8792040</v>
      </c>
      <c r="F58" s="20">
        <f t="shared" si="11"/>
        <v>9143722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  <c r="BM58" s="4"/>
      <c r="BN58" s="4"/>
    </row>
    <row r="59" spans="1:66" s="6" customFormat="1" ht="69" customHeight="1" x14ac:dyDescent="0.25">
      <c r="A59" s="45" t="s">
        <v>96</v>
      </c>
      <c r="B59" s="18" t="s">
        <v>7</v>
      </c>
      <c r="C59" s="21" t="s">
        <v>97</v>
      </c>
      <c r="D59" s="20">
        <f t="shared" si="11"/>
        <v>8462021</v>
      </c>
      <c r="E59" s="20">
        <f t="shared" si="11"/>
        <v>8792040</v>
      </c>
      <c r="F59" s="20">
        <f t="shared" si="11"/>
        <v>9143722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  <c r="BM59" s="4"/>
      <c r="BN59" s="4"/>
    </row>
    <row r="60" spans="1:66" s="6" customFormat="1" ht="69.599999999999994" customHeight="1" x14ac:dyDescent="0.25">
      <c r="A60" s="45" t="s">
        <v>355</v>
      </c>
      <c r="B60" s="18" t="s">
        <v>81</v>
      </c>
      <c r="C60" s="21" t="s">
        <v>354</v>
      </c>
      <c r="D60" s="20">
        <v>8462021</v>
      </c>
      <c r="E60" s="20">
        <v>8792040</v>
      </c>
      <c r="F60" s="20">
        <v>9143722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  <c r="BM60" s="4"/>
      <c r="BN60" s="4"/>
    </row>
    <row r="61" spans="1:66" s="6" customFormat="1" ht="42" customHeight="1" x14ac:dyDescent="0.25">
      <c r="A61" s="45" t="s">
        <v>98</v>
      </c>
      <c r="B61" s="18" t="s">
        <v>7</v>
      </c>
      <c r="C61" s="21" t="s">
        <v>99</v>
      </c>
      <c r="D61" s="20">
        <f t="shared" ref="D61:F62" si="12">+D62</f>
        <v>5904176</v>
      </c>
      <c r="E61" s="20">
        <f t="shared" si="12"/>
        <v>6134439</v>
      </c>
      <c r="F61" s="20">
        <f t="shared" si="12"/>
        <v>6379817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  <c r="BM61" s="4"/>
      <c r="BN61" s="4"/>
    </row>
    <row r="62" spans="1:66" s="6" customFormat="1" ht="31.15" customHeight="1" x14ac:dyDescent="0.25">
      <c r="A62" s="45" t="s">
        <v>100</v>
      </c>
      <c r="B62" s="18" t="s">
        <v>7</v>
      </c>
      <c r="C62" s="21" t="s">
        <v>101</v>
      </c>
      <c r="D62" s="20">
        <f t="shared" si="12"/>
        <v>5904176</v>
      </c>
      <c r="E62" s="20">
        <f t="shared" si="12"/>
        <v>6134439</v>
      </c>
      <c r="F62" s="20">
        <f t="shared" si="12"/>
        <v>6379817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  <c r="BM62" s="4"/>
      <c r="BN62" s="4"/>
    </row>
    <row r="63" spans="1:66" s="6" customFormat="1" ht="38.25" x14ac:dyDescent="0.25">
      <c r="A63" s="45" t="s">
        <v>357</v>
      </c>
      <c r="B63" s="18" t="s">
        <v>81</v>
      </c>
      <c r="C63" s="21" t="s">
        <v>356</v>
      </c>
      <c r="D63" s="20">
        <v>5904176</v>
      </c>
      <c r="E63" s="20">
        <v>6134439</v>
      </c>
      <c r="F63" s="20">
        <v>6379817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  <c r="BM63" s="4"/>
      <c r="BN63" s="4"/>
    </row>
    <row r="64" spans="1:66" s="6" customFormat="1" ht="25.5" x14ac:dyDescent="0.25">
      <c r="A64" s="45" t="s">
        <v>102</v>
      </c>
      <c r="B64" s="18" t="s">
        <v>7</v>
      </c>
      <c r="C64" s="21" t="s">
        <v>103</v>
      </c>
      <c r="D64" s="20">
        <f t="shared" ref="D64:F65" si="13">+D65</f>
        <v>597504</v>
      </c>
      <c r="E64" s="20">
        <f t="shared" si="13"/>
        <v>80000</v>
      </c>
      <c r="F64" s="20">
        <f t="shared" si="13"/>
        <v>92000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  <c r="BM64" s="4"/>
      <c r="BN64" s="4"/>
    </row>
    <row r="65" spans="1:66" s="6" customFormat="1" ht="43.9" customHeight="1" x14ac:dyDescent="0.25">
      <c r="A65" s="45" t="s">
        <v>104</v>
      </c>
      <c r="B65" s="18" t="s">
        <v>7</v>
      </c>
      <c r="C65" s="21" t="s">
        <v>105</v>
      </c>
      <c r="D65" s="20">
        <f t="shared" si="13"/>
        <v>597504</v>
      </c>
      <c r="E65" s="20">
        <f t="shared" si="13"/>
        <v>80000</v>
      </c>
      <c r="F65" s="20">
        <f t="shared" si="13"/>
        <v>92000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  <c r="BM65" s="4"/>
      <c r="BN65" s="4"/>
    </row>
    <row r="66" spans="1:66" s="6" customFormat="1" ht="43.15" customHeight="1" x14ac:dyDescent="0.25">
      <c r="A66" s="45" t="s">
        <v>106</v>
      </c>
      <c r="B66" s="18" t="s">
        <v>81</v>
      </c>
      <c r="C66" s="21" t="s">
        <v>107</v>
      </c>
      <c r="D66" s="20">
        <f>68000+529504</f>
        <v>597504</v>
      </c>
      <c r="E66" s="20">
        <v>80000</v>
      </c>
      <c r="F66" s="20">
        <v>92000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  <c r="BM66" s="4"/>
      <c r="BN66" s="4"/>
    </row>
    <row r="67" spans="1:66" s="6" customFormat="1" ht="69" customHeight="1" x14ac:dyDescent="0.25">
      <c r="A67" s="45" t="s">
        <v>108</v>
      </c>
      <c r="B67" s="18" t="s">
        <v>7</v>
      </c>
      <c r="C67" s="21" t="s">
        <v>109</v>
      </c>
      <c r="D67" s="20">
        <f>+D68+D73</f>
        <v>16876383</v>
      </c>
      <c r="E67" s="20">
        <f t="shared" ref="E67:F67" si="14">+E68+E73</f>
        <v>17186911</v>
      </c>
      <c r="F67" s="20">
        <f t="shared" si="14"/>
        <v>17724388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8"/>
      <c r="AS67" s="8"/>
      <c r="AT67" s="4"/>
      <c r="AU67" s="4"/>
      <c r="AV67" s="4"/>
      <c r="AW67" s="4"/>
      <c r="BM67" s="4"/>
      <c r="BN67" s="4"/>
    </row>
    <row r="68" spans="1:66" s="6" customFormat="1" ht="69" customHeight="1" x14ac:dyDescent="0.25">
      <c r="A68" s="45" t="s">
        <v>110</v>
      </c>
      <c r="B68" s="18" t="s">
        <v>7</v>
      </c>
      <c r="C68" s="38" t="s">
        <v>111</v>
      </c>
      <c r="D68" s="20">
        <f t="shared" ref="D68:F69" si="15">+D69</f>
        <v>6350000</v>
      </c>
      <c r="E68" s="20">
        <f t="shared" si="15"/>
        <v>6250000</v>
      </c>
      <c r="F68" s="20">
        <f t="shared" si="15"/>
        <v>6350000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8"/>
      <c r="AS68" s="8"/>
      <c r="AT68" s="4"/>
      <c r="AU68" s="4"/>
      <c r="AV68" s="4"/>
      <c r="AW68" s="4"/>
      <c r="BM68" s="4"/>
      <c r="BN68" s="4"/>
    </row>
    <row r="69" spans="1:66" s="6" customFormat="1" ht="67.150000000000006" customHeight="1" x14ac:dyDescent="0.25">
      <c r="A69" s="45" t="s">
        <v>112</v>
      </c>
      <c r="B69" s="18" t="s">
        <v>7</v>
      </c>
      <c r="C69" s="21" t="s">
        <v>113</v>
      </c>
      <c r="D69" s="20">
        <f t="shared" si="15"/>
        <v>6350000</v>
      </c>
      <c r="E69" s="20">
        <f t="shared" si="15"/>
        <v>6250000</v>
      </c>
      <c r="F69" s="20">
        <f t="shared" si="15"/>
        <v>6350000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8"/>
      <c r="AS69" s="8"/>
      <c r="AT69" s="4"/>
      <c r="AU69" s="4"/>
      <c r="AV69" s="4"/>
      <c r="AW69" s="4"/>
      <c r="BM69" s="4"/>
      <c r="BN69" s="4"/>
    </row>
    <row r="70" spans="1:66" s="6" customFormat="1" ht="84" customHeight="1" x14ac:dyDescent="0.2">
      <c r="A70" s="44" t="s">
        <v>114</v>
      </c>
      <c r="B70" s="18" t="s">
        <v>7</v>
      </c>
      <c r="C70" s="21" t="s">
        <v>115</v>
      </c>
      <c r="D70" s="20">
        <f t="shared" ref="D70:F70" si="16">+D71+D72</f>
        <v>6350000</v>
      </c>
      <c r="E70" s="20">
        <f t="shared" si="16"/>
        <v>6250000</v>
      </c>
      <c r="F70" s="20">
        <f t="shared" si="16"/>
        <v>6350000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BM70" s="4"/>
      <c r="BN70" s="4"/>
    </row>
    <row r="71" spans="1:66" s="6" customFormat="1" ht="83.45" customHeight="1" x14ac:dyDescent="0.2">
      <c r="A71" s="44" t="s">
        <v>116</v>
      </c>
      <c r="B71" s="18" t="s">
        <v>85</v>
      </c>
      <c r="C71" s="21" t="s">
        <v>117</v>
      </c>
      <c r="D71" s="20">
        <v>6000000</v>
      </c>
      <c r="E71" s="20">
        <v>5900000</v>
      </c>
      <c r="F71" s="20">
        <v>6000000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BM71" s="4"/>
      <c r="BN71" s="4"/>
    </row>
    <row r="72" spans="1:66" s="6" customFormat="1" ht="82.15" customHeight="1" x14ac:dyDescent="0.2">
      <c r="A72" s="44" t="s">
        <v>118</v>
      </c>
      <c r="B72" s="18" t="s">
        <v>85</v>
      </c>
      <c r="C72" s="21" t="s">
        <v>119</v>
      </c>
      <c r="D72" s="20">
        <v>350000</v>
      </c>
      <c r="E72" s="20">
        <v>350000</v>
      </c>
      <c r="F72" s="20">
        <v>350000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BM72" s="4"/>
      <c r="BN72" s="4"/>
    </row>
    <row r="73" spans="1:66" s="6" customFormat="1" ht="99.6" customHeight="1" x14ac:dyDescent="0.2">
      <c r="A73" s="44" t="s">
        <v>332</v>
      </c>
      <c r="B73" s="18" t="s">
        <v>7</v>
      </c>
      <c r="C73" s="21" t="s">
        <v>331</v>
      </c>
      <c r="D73" s="20">
        <f t="shared" ref="D73:F73" si="17">+D74</f>
        <v>10526383</v>
      </c>
      <c r="E73" s="20">
        <f t="shared" si="17"/>
        <v>10936911</v>
      </c>
      <c r="F73" s="20">
        <f t="shared" si="17"/>
        <v>11374388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BM73" s="4"/>
      <c r="BN73" s="4"/>
    </row>
    <row r="74" spans="1:66" s="6" customFormat="1" ht="84.6" customHeight="1" x14ac:dyDescent="0.2">
      <c r="A74" s="44" t="s">
        <v>333</v>
      </c>
      <c r="B74" s="18" t="s">
        <v>7</v>
      </c>
      <c r="C74" s="21" t="s">
        <v>360</v>
      </c>
      <c r="D74" s="20">
        <f>+D75+D77+D79</f>
        <v>10526383</v>
      </c>
      <c r="E74" s="20">
        <f t="shared" ref="E74:F74" si="18">+E75+E77+E79</f>
        <v>10936911</v>
      </c>
      <c r="F74" s="20">
        <f t="shared" si="18"/>
        <v>11374388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BM74" s="4"/>
      <c r="BN74" s="4"/>
    </row>
    <row r="75" spans="1:66" s="6" customFormat="1" ht="85.15" customHeight="1" x14ac:dyDescent="0.2">
      <c r="A75" s="44" t="s">
        <v>333</v>
      </c>
      <c r="B75" s="18" t="s">
        <v>7</v>
      </c>
      <c r="C75" s="21" t="s">
        <v>336</v>
      </c>
      <c r="D75" s="20">
        <f t="shared" ref="D75:F75" si="19">+D76</f>
        <v>6074033</v>
      </c>
      <c r="E75" s="20">
        <f t="shared" si="19"/>
        <v>6310920</v>
      </c>
      <c r="F75" s="20">
        <f t="shared" si="19"/>
        <v>6563357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BM75" s="4"/>
      <c r="BN75" s="4"/>
    </row>
    <row r="76" spans="1:66" s="6" customFormat="1" ht="101.45" customHeight="1" x14ac:dyDescent="0.2">
      <c r="A76" s="45" t="s">
        <v>339</v>
      </c>
      <c r="B76" s="18" t="s">
        <v>81</v>
      </c>
      <c r="C76" s="21" t="s">
        <v>334</v>
      </c>
      <c r="D76" s="20">
        <v>6074033</v>
      </c>
      <c r="E76" s="20">
        <v>6310920</v>
      </c>
      <c r="F76" s="20">
        <v>6563357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BM76" s="4"/>
      <c r="BN76" s="4"/>
    </row>
    <row r="77" spans="1:66" s="6" customFormat="1" ht="83.45" customHeight="1" x14ac:dyDescent="0.2">
      <c r="A77" s="44" t="s">
        <v>333</v>
      </c>
      <c r="B77" s="18" t="s">
        <v>7</v>
      </c>
      <c r="C77" s="21" t="s">
        <v>337</v>
      </c>
      <c r="D77" s="20">
        <f t="shared" ref="D77:F77" si="20">+D78</f>
        <v>2206910</v>
      </c>
      <c r="E77" s="20">
        <f t="shared" si="20"/>
        <v>2292979</v>
      </c>
      <c r="F77" s="20">
        <f t="shared" si="20"/>
        <v>2384698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BM77" s="4"/>
      <c r="BN77" s="4"/>
    </row>
    <row r="78" spans="1:66" s="6" customFormat="1" ht="114.75" x14ac:dyDescent="0.2">
      <c r="A78" s="45" t="s">
        <v>338</v>
      </c>
      <c r="B78" s="18" t="s">
        <v>81</v>
      </c>
      <c r="C78" s="21" t="s">
        <v>335</v>
      </c>
      <c r="D78" s="20">
        <v>2206910</v>
      </c>
      <c r="E78" s="20">
        <v>2292979</v>
      </c>
      <c r="F78" s="20">
        <v>2384698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BM78" s="4"/>
      <c r="BN78" s="4"/>
    </row>
    <row r="79" spans="1:66" s="6" customFormat="1" ht="82.15" customHeight="1" x14ac:dyDescent="0.2">
      <c r="A79" s="45" t="s">
        <v>333</v>
      </c>
      <c r="B79" s="18" t="s">
        <v>7</v>
      </c>
      <c r="C79" s="39" t="s">
        <v>340</v>
      </c>
      <c r="D79" s="20">
        <f t="shared" ref="D79:F79" si="21">+D80</f>
        <v>2245440</v>
      </c>
      <c r="E79" s="20">
        <f t="shared" si="21"/>
        <v>2333012</v>
      </c>
      <c r="F79" s="20">
        <f t="shared" si="21"/>
        <v>2426333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BM79" s="4"/>
      <c r="BN79" s="4"/>
    </row>
    <row r="80" spans="1:66" s="6" customFormat="1" ht="96" customHeight="1" x14ac:dyDescent="0.2">
      <c r="A80" s="45" t="s">
        <v>342</v>
      </c>
      <c r="B80" s="18" t="s">
        <v>81</v>
      </c>
      <c r="C80" s="39" t="s">
        <v>341</v>
      </c>
      <c r="D80" s="20">
        <v>2245440</v>
      </c>
      <c r="E80" s="20">
        <v>2333012</v>
      </c>
      <c r="F80" s="20">
        <v>2426333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BM80" s="4"/>
      <c r="BN80" s="4"/>
    </row>
    <row r="81" spans="1:66" s="6" customFormat="1" ht="25.5" x14ac:dyDescent="0.25">
      <c r="A81" s="95" t="s">
        <v>120</v>
      </c>
      <c r="B81" s="18" t="s">
        <v>7</v>
      </c>
      <c r="C81" s="21" t="s">
        <v>121</v>
      </c>
      <c r="D81" s="20">
        <f>+D82+D88</f>
        <v>27567041</v>
      </c>
      <c r="E81" s="20">
        <f>+E82+E88</f>
        <v>18270156</v>
      </c>
      <c r="F81" s="20">
        <f>+F82+F88</f>
        <v>18982176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4"/>
      <c r="AN81" s="4"/>
      <c r="AO81" s="4"/>
      <c r="AP81" s="4"/>
      <c r="AQ81" s="4"/>
      <c r="AR81" s="8"/>
      <c r="AS81" s="8"/>
      <c r="AT81" s="4"/>
      <c r="AU81" s="4"/>
      <c r="AV81" s="4"/>
      <c r="AW81" s="4"/>
      <c r="BM81" s="4"/>
      <c r="BN81" s="4"/>
    </row>
    <row r="82" spans="1:66" s="6" customFormat="1" ht="15.6" customHeight="1" x14ac:dyDescent="0.25">
      <c r="A82" s="45" t="s">
        <v>122</v>
      </c>
      <c r="B82" s="18" t="s">
        <v>7</v>
      </c>
      <c r="C82" s="21" t="s">
        <v>123</v>
      </c>
      <c r="D82" s="46">
        <f t="shared" ref="D82:F82" si="22">+D83+D84+D85</f>
        <v>27116020</v>
      </c>
      <c r="E82" s="46">
        <f t="shared" si="22"/>
        <v>17800650</v>
      </c>
      <c r="F82" s="46">
        <f t="shared" si="22"/>
        <v>18512670</v>
      </c>
      <c r="G82" s="4"/>
      <c r="H82" s="4"/>
      <c r="I82" s="4"/>
      <c r="J82" s="4"/>
      <c r="K82" s="4"/>
      <c r="L82" s="110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11"/>
      <c r="AN82" s="4"/>
      <c r="AO82" s="4"/>
      <c r="AP82" s="4"/>
      <c r="AQ82" s="4"/>
      <c r="AR82" s="110"/>
      <c r="AS82" s="8"/>
      <c r="AT82" s="4"/>
      <c r="AU82" s="4"/>
      <c r="AV82" s="4"/>
      <c r="AW82" s="4"/>
      <c r="BM82" s="4"/>
      <c r="BN82" s="4"/>
    </row>
    <row r="83" spans="1:66" s="6" customFormat="1" ht="28.15" customHeight="1" x14ac:dyDescent="0.25">
      <c r="A83" s="45" t="s">
        <v>124</v>
      </c>
      <c r="B83" s="18" t="s">
        <v>125</v>
      </c>
      <c r="C83" s="21" t="s">
        <v>126</v>
      </c>
      <c r="D83" s="20">
        <v>1803770</v>
      </c>
      <c r="E83" s="20">
        <v>1875920</v>
      </c>
      <c r="F83" s="20">
        <v>1950960</v>
      </c>
      <c r="G83" s="4"/>
      <c r="H83" s="31"/>
      <c r="I83" s="31"/>
      <c r="J83" s="31"/>
      <c r="K83" s="31"/>
      <c r="L83" s="110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11"/>
      <c r="AN83" s="31"/>
      <c r="AO83" s="31"/>
      <c r="AP83" s="31"/>
      <c r="AQ83" s="31"/>
      <c r="AR83" s="110"/>
      <c r="AS83" s="8"/>
      <c r="AT83" s="4"/>
      <c r="AU83" s="4"/>
      <c r="AV83" s="4"/>
      <c r="AW83" s="4"/>
      <c r="BM83" s="107"/>
      <c r="BN83" s="4"/>
    </row>
    <row r="84" spans="1:66" s="6" customFormat="1" x14ac:dyDescent="0.25">
      <c r="A84" s="45" t="s">
        <v>127</v>
      </c>
      <c r="B84" s="18" t="s">
        <v>125</v>
      </c>
      <c r="C84" s="21" t="s">
        <v>128</v>
      </c>
      <c r="D84" s="20">
        <f>12638080+10000000</f>
        <v>22638080</v>
      </c>
      <c r="E84" s="20">
        <v>13143600</v>
      </c>
      <c r="F84" s="20">
        <v>13669340</v>
      </c>
      <c r="G84" s="4"/>
      <c r="H84" s="31"/>
      <c r="I84" s="31"/>
      <c r="J84" s="31"/>
      <c r="K84" s="31"/>
      <c r="L84" s="110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11"/>
      <c r="AN84" s="31"/>
      <c r="AO84" s="31"/>
      <c r="AP84" s="31"/>
      <c r="AQ84" s="31"/>
      <c r="AR84" s="110"/>
      <c r="AS84" s="8"/>
      <c r="AT84" s="4"/>
      <c r="AU84" s="4"/>
      <c r="AV84" s="4"/>
      <c r="AW84" s="4"/>
      <c r="BM84" s="107"/>
      <c r="BN84" s="4"/>
    </row>
    <row r="85" spans="1:66" s="6" customFormat="1" x14ac:dyDescent="0.25">
      <c r="A85" s="45" t="s">
        <v>129</v>
      </c>
      <c r="B85" s="18" t="s">
        <v>7</v>
      </c>
      <c r="C85" s="21" t="s">
        <v>130</v>
      </c>
      <c r="D85" s="20">
        <f>+D86+D87</f>
        <v>2674170</v>
      </c>
      <c r="E85" s="20">
        <f>+E86+E87</f>
        <v>2781130</v>
      </c>
      <c r="F85" s="20">
        <f>+F86+F87</f>
        <v>2892370</v>
      </c>
      <c r="G85" s="4"/>
      <c r="H85" s="31"/>
      <c r="I85" s="31"/>
      <c r="J85" s="31"/>
      <c r="K85" s="31"/>
      <c r="L85" s="110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111"/>
      <c r="AN85" s="31"/>
      <c r="AO85" s="31"/>
      <c r="AP85" s="31"/>
      <c r="AQ85" s="31"/>
      <c r="AR85" s="110"/>
      <c r="AS85" s="8"/>
      <c r="AT85" s="4"/>
      <c r="AU85" s="4"/>
      <c r="AV85" s="4"/>
      <c r="AW85" s="4"/>
      <c r="BM85" s="4"/>
      <c r="BN85" s="4"/>
    </row>
    <row r="86" spans="1:66" s="6" customFormat="1" x14ac:dyDescent="0.25">
      <c r="A86" s="45" t="s">
        <v>131</v>
      </c>
      <c r="B86" s="18" t="s">
        <v>125</v>
      </c>
      <c r="C86" s="21" t="s">
        <v>132</v>
      </c>
      <c r="D86" s="20">
        <v>2550910</v>
      </c>
      <c r="E86" s="20">
        <v>2652940</v>
      </c>
      <c r="F86" s="20">
        <v>2759060</v>
      </c>
      <c r="G86" s="4"/>
      <c r="H86" s="31"/>
      <c r="I86" s="31"/>
      <c r="J86" s="31"/>
      <c r="K86" s="31"/>
      <c r="L86" s="110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111"/>
      <c r="AN86" s="31"/>
      <c r="AO86" s="31"/>
      <c r="AP86" s="31"/>
      <c r="AQ86" s="31"/>
      <c r="AR86" s="110"/>
      <c r="AS86" s="8"/>
      <c r="AT86" s="4"/>
      <c r="AU86" s="4"/>
      <c r="AV86" s="4"/>
      <c r="AW86" s="4"/>
      <c r="BM86" s="107"/>
      <c r="BN86" s="4"/>
    </row>
    <row r="87" spans="1:66" s="6" customFormat="1" x14ac:dyDescent="0.25">
      <c r="A87" s="45" t="s">
        <v>133</v>
      </c>
      <c r="B87" s="18" t="s">
        <v>125</v>
      </c>
      <c r="C87" s="21" t="s">
        <v>134</v>
      </c>
      <c r="D87" s="20">
        <v>123260</v>
      </c>
      <c r="E87" s="20">
        <v>128190</v>
      </c>
      <c r="F87" s="20">
        <v>133310</v>
      </c>
      <c r="G87" s="4"/>
      <c r="H87" s="31"/>
      <c r="I87" s="31"/>
      <c r="J87" s="31"/>
      <c r="K87" s="31"/>
      <c r="L87" s="110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111"/>
      <c r="AN87" s="31"/>
      <c r="AO87" s="31"/>
      <c r="AP87" s="31"/>
      <c r="AQ87" s="31"/>
      <c r="AR87" s="110"/>
      <c r="AS87" s="8"/>
      <c r="AT87" s="4"/>
      <c r="AU87" s="4"/>
      <c r="AV87" s="4"/>
      <c r="AW87" s="4"/>
      <c r="BM87" s="107"/>
      <c r="BN87" s="4"/>
    </row>
    <row r="88" spans="1:66" s="6" customFormat="1" x14ac:dyDescent="0.25">
      <c r="A88" s="45" t="s">
        <v>135</v>
      </c>
      <c r="B88" s="18" t="s">
        <v>7</v>
      </c>
      <c r="C88" s="21" t="s">
        <v>136</v>
      </c>
      <c r="D88" s="20">
        <f t="shared" ref="D88:F89" si="23">+D89</f>
        <v>451021</v>
      </c>
      <c r="E88" s="20">
        <f t="shared" si="23"/>
        <v>469506</v>
      </c>
      <c r="F88" s="20">
        <f t="shared" si="23"/>
        <v>469506</v>
      </c>
      <c r="G88" s="4"/>
      <c r="H88" s="31"/>
      <c r="I88" s="31"/>
      <c r="J88" s="31"/>
      <c r="K88" s="31"/>
      <c r="L88" s="110"/>
      <c r="M88" s="4"/>
      <c r="N88" s="4"/>
      <c r="O88" s="4"/>
      <c r="P88" s="4"/>
      <c r="Q88" s="4"/>
      <c r="R88" s="4"/>
      <c r="S88" s="4"/>
      <c r="T88" s="4"/>
      <c r="U88" s="4"/>
      <c r="V88" s="5"/>
      <c r="W88" s="4"/>
      <c r="X88" s="4"/>
      <c r="Y88" s="4"/>
      <c r="Z88" s="4"/>
      <c r="AC88" s="7"/>
      <c r="AD88" s="7"/>
      <c r="AE88" s="7"/>
      <c r="AF88" s="7"/>
      <c r="AG88" s="7"/>
      <c r="AH88" s="7"/>
      <c r="AI88" s="4"/>
      <c r="AJ88" s="4"/>
      <c r="AK88" s="4"/>
      <c r="AL88" s="4"/>
      <c r="AM88" s="4"/>
      <c r="AN88" s="31"/>
      <c r="AO88" s="31"/>
      <c r="AP88" s="31"/>
      <c r="AQ88" s="31"/>
      <c r="AR88" s="110"/>
      <c r="AS88" s="8"/>
      <c r="AT88" s="4"/>
      <c r="AU88" s="4"/>
      <c r="AV88" s="4"/>
      <c r="AW88" s="4"/>
      <c r="BM88" s="4"/>
      <c r="BN88" s="4"/>
    </row>
    <row r="89" spans="1:66" s="6" customFormat="1" ht="25.5" x14ac:dyDescent="0.25">
      <c r="A89" s="45" t="s">
        <v>137</v>
      </c>
      <c r="B89" s="18" t="s">
        <v>7</v>
      </c>
      <c r="C89" s="21" t="s">
        <v>138</v>
      </c>
      <c r="D89" s="20">
        <f t="shared" si="23"/>
        <v>451021</v>
      </c>
      <c r="E89" s="20">
        <f t="shared" si="23"/>
        <v>469506</v>
      </c>
      <c r="F89" s="20">
        <f t="shared" si="23"/>
        <v>469506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  <c r="BM89" s="4"/>
      <c r="BN89" s="4"/>
    </row>
    <row r="90" spans="1:66" s="6" customFormat="1" ht="44.45" customHeight="1" x14ac:dyDescent="0.25">
      <c r="A90" s="45" t="s">
        <v>139</v>
      </c>
      <c r="B90" s="18" t="s">
        <v>81</v>
      </c>
      <c r="C90" s="21" t="s">
        <v>140</v>
      </c>
      <c r="D90" s="20">
        <v>451021</v>
      </c>
      <c r="E90" s="20">
        <v>469506</v>
      </c>
      <c r="F90" s="20">
        <v>469506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  <c r="BM90" s="4"/>
      <c r="BN90" s="4"/>
    </row>
    <row r="91" spans="1:66" s="27" customFormat="1" ht="28.15" customHeight="1" x14ac:dyDescent="0.2">
      <c r="A91" s="45" t="s">
        <v>141</v>
      </c>
      <c r="B91" s="18" t="s">
        <v>7</v>
      </c>
      <c r="C91" s="21" t="s">
        <v>142</v>
      </c>
      <c r="D91" s="20">
        <f t="shared" ref="D91:F91" si="24">+D96+D92</f>
        <v>1649963.45</v>
      </c>
      <c r="E91" s="20">
        <f t="shared" si="24"/>
        <v>1619296</v>
      </c>
      <c r="F91" s="20">
        <f t="shared" si="24"/>
        <v>1622188</v>
      </c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4"/>
      <c r="U91" s="4"/>
      <c r="V91" s="5"/>
      <c r="W91" s="4"/>
      <c r="X91" s="4"/>
      <c r="Y91" s="26"/>
      <c r="Z91" s="26"/>
      <c r="AC91" s="25"/>
      <c r="AD91" s="25"/>
      <c r="AE91" s="25"/>
      <c r="AF91" s="25"/>
      <c r="AG91" s="25"/>
      <c r="AH91" s="25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BM91" s="26"/>
      <c r="BN91" s="26"/>
    </row>
    <row r="92" spans="1:66" s="6" customFormat="1" ht="18" customHeight="1" x14ac:dyDescent="0.25">
      <c r="A92" s="45" t="s">
        <v>143</v>
      </c>
      <c r="B92" s="18" t="s">
        <v>7</v>
      </c>
      <c r="C92" s="21" t="s">
        <v>144</v>
      </c>
      <c r="D92" s="20">
        <f t="shared" ref="D92:F93" si="25">+D93</f>
        <v>69583</v>
      </c>
      <c r="E92" s="20">
        <f t="shared" si="25"/>
        <v>72296</v>
      </c>
      <c r="F92" s="20">
        <f t="shared" si="25"/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8"/>
      <c r="AS92" s="8"/>
      <c r="AT92" s="4"/>
      <c r="AU92" s="4"/>
      <c r="AV92" s="4"/>
      <c r="AW92" s="4"/>
      <c r="BM92" s="4"/>
      <c r="BN92" s="4"/>
    </row>
    <row r="93" spans="1:66" s="6" customFormat="1" ht="17.45" customHeight="1" x14ac:dyDescent="0.25">
      <c r="A93" s="45" t="s">
        <v>145</v>
      </c>
      <c r="B93" s="18" t="s">
        <v>7</v>
      </c>
      <c r="C93" s="21" t="s">
        <v>146</v>
      </c>
      <c r="D93" s="20">
        <f t="shared" si="25"/>
        <v>69583</v>
      </c>
      <c r="E93" s="20">
        <f t="shared" si="25"/>
        <v>72296</v>
      </c>
      <c r="F93" s="20">
        <f t="shared" si="25"/>
        <v>75188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  <c r="BM93" s="4"/>
      <c r="BN93" s="4"/>
    </row>
    <row r="94" spans="1:66" s="6" customFormat="1" ht="31.15" customHeight="1" x14ac:dyDescent="0.25">
      <c r="A94" s="45" t="s">
        <v>147</v>
      </c>
      <c r="B94" s="18" t="s">
        <v>7</v>
      </c>
      <c r="C94" s="39" t="s">
        <v>148</v>
      </c>
      <c r="D94" s="20">
        <f>SUM(D95:D95)</f>
        <v>69583</v>
      </c>
      <c r="E94" s="20">
        <f>SUM(E95:E95)</f>
        <v>72296</v>
      </c>
      <c r="F94" s="20">
        <f>SUM(F95:F95)</f>
        <v>75188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  <c r="BM94" s="4"/>
      <c r="BN94" s="4"/>
    </row>
    <row r="95" spans="1:66" s="6" customFormat="1" ht="56.45" customHeight="1" x14ac:dyDescent="0.2">
      <c r="A95" s="47" t="s">
        <v>149</v>
      </c>
      <c r="B95" s="18" t="s">
        <v>81</v>
      </c>
      <c r="C95" s="39" t="s">
        <v>150</v>
      </c>
      <c r="D95" s="20">
        <v>69583</v>
      </c>
      <c r="E95" s="20">
        <v>72296</v>
      </c>
      <c r="F95" s="20">
        <v>75188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BM95" s="4"/>
      <c r="BN95" s="4"/>
    </row>
    <row r="96" spans="1:66" s="6" customFormat="1" x14ac:dyDescent="0.25">
      <c r="A96" s="45" t="s">
        <v>151</v>
      </c>
      <c r="B96" s="18" t="s">
        <v>7</v>
      </c>
      <c r="C96" s="21" t="s">
        <v>152</v>
      </c>
      <c r="D96" s="20">
        <f t="shared" ref="D96:F97" si="26">+D97</f>
        <v>1580380.45</v>
      </c>
      <c r="E96" s="20">
        <f t="shared" si="26"/>
        <v>1547000</v>
      </c>
      <c r="F96" s="20">
        <f t="shared" si="26"/>
        <v>1547000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8"/>
      <c r="AS96" s="8"/>
      <c r="AT96" s="4"/>
      <c r="AU96" s="4"/>
      <c r="AV96" s="4"/>
      <c r="AW96" s="4"/>
      <c r="BM96" s="4"/>
      <c r="BN96" s="4"/>
    </row>
    <row r="97" spans="1:66" s="6" customFormat="1" x14ac:dyDescent="0.25">
      <c r="A97" s="45" t="s">
        <v>153</v>
      </c>
      <c r="B97" s="18" t="s">
        <v>7</v>
      </c>
      <c r="C97" s="21" t="s">
        <v>154</v>
      </c>
      <c r="D97" s="20">
        <f t="shared" si="26"/>
        <v>1580380.45</v>
      </c>
      <c r="E97" s="20">
        <f t="shared" si="26"/>
        <v>1547000</v>
      </c>
      <c r="F97" s="20">
        <f t="shared" si="26"/>
        <v>1547000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8"/>
      <c r="AS97" s="8"/>
      <c r="AT97" s="4"/>
      <c r="AU97" s="4"/>
      <c r="AV97" s="4"/>
      <c r="AW97" s="4"/>
      <c r="BM97" s="4"/>
      <c r="BN97" s="4"/>
    </row>
    <row r="98" spans="1:66" s="6" customFormat="1" ht="30.6" customHeight="1" x14ac:dyDescent="0.25">
      <c r="A98" s="45" t="s">
        <v>155</v>
      </c>
      <c r="B98" s="18" t="s">
        <v>7</v>
      </c>
      <c r="C98" s="21" t="s">
        <v>156</v>
      </c>
      <c r="D98" s="20">
        <f>+D103+D104+D99+D101+D102+D100</f>
        <v>1580380.45</v>
      </c>
      <c r="E98" s="20">
        <f t="shared" ref="E98:F98" si="27">+E103+E104+E99+E101+E102</f>
        <v>1547000</v>
      </c>
      <c r="F98" s="20">
        <f t="shared" si="27"/>
        <v>1547000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5"/>
      <c r="W98" s="4"/>
      <c r="X98" s="4"/>
      <c r="Y98" s="4"/>
      <c r="Z98" s="4"/>
      <c r="AC98" s="7"/>
      <c r="AD98" s="7"/>
      <c r="AE98" s="7"/>
      <c r="AF98" s="7"/>
      <c r="AG98" s="7"/>
      <c r="AH98" s="7"/>
      <c r="AI98" s="4"/>
      <c r="AJ98" s="4"/>
      <c r="AK98" s="4"/>
      <c r="AL98" s="4"/>
      <c r="AM98" s="4"/>
      <c r="AN98" s="4"/>
      <c r="AO98" s="4"/>
      <c r="AP98" s="4"/>
      <c r="AQ98" s="4"/>
      <c r="AR98" s="8"/>
      <c r="AS98" s="8"/>
      <c r="AT98" s="4"/>
      <c r="AU98" s="4"/>
      <c r="AV98" s="4"/>
      <c r="AW98" s="4"/>
      <c r="BM98" s="4"/>
      <c r="BN98" s="4"/>
    </row>
    <row r="99" spans="1:66" s="6" customFormat="1" ht="28.9" customHeight="1" x14ac:dyDescent="0.25">
      <c r="A99" s="45" t="s">
        <v>155</v>
      </c>
      <c r="B99" s="18" t="s">
        <v>280</v>
      </c>
      <c r="C99" s="21" t="s">
        <v>156</v>
      </c>
      <c r="D99" s="20">
        <v>6323.71</v>
      </c>
      <c r="E99" s="20">
        <v>0</v>
      </c>
      <c r="F99" s="20"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90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  <c r="BM99" s="4"/>
      <c r="BN99" s="4"/>
    </row>
    <row r="100" spans="1:66" s="6" customFormat="1" ht="30.6" customHeight="1" x14ac:dyDescent="0.25">
      <c r="A100" s="45" t="s">
        <v>155</v>
      </c>
      <c r="B100" s="18" t="s">
        <v>81</v>
      </c>
      <c r="C100" s="21" t="s">
        <v>156</v>
      </c>
      <c r="D100" s="20">
        <v>21259</v>
      </c>
      <c r="E100" s="20">
        <v>0</v>
      </c>
      <c r="F100" s="20"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91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  <c r="BM100" s="4"/>
      <c r="BN100" s="4"/>
    </row>
    <row r="101" spans="1:66" s="6" customFormat="1" ht="30.6" customHeight="1" x14ac:dyDescent="0.25">
      <c r="A101" s="45" t="s">
        <v>155</v>
      </c>
      <c r="B101" s="18" t="s">
        <v>221</v>
      </c>
      <c r="C101" s="21" t="s">
        <v>156</v>
      </c>
      <c r="D101" s="20">
        <v>5613.98</v>
      </c>
      <c r="E101" s="20">
        <v>0</v>
      </c>
      <c r="F101" s="20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90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  <c r="BM101" s="4"/>
      <c r="BN101" s="4"/>
    </row>
    <row r="102" spans="1:66" s="6" customFormat="1" ht="30.6" customHeight="1" x14ac:dyDescent="0.25">
      <c r="A102" s="45" t="s">
        <v>155</v>
      </c>
      <c r="B102" s="18" t="s">
        <v>418</v>
      </c>
      <c r="C102" s="21" t="s">
        <v>156</v>
      </c>
      <c r="D102" s="20">
        <v>183.76</v>
      </c>
      <c r="E102" s="20">
        <v>0</v>
      </c>
      <c r="F102" s="20">
        <v>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90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  <c r="BM102" s="4"/>
      <c r="BN102" s="4"/>
    </row>
    <row r="103" spans="1:66" s="6" customFormat="1" ht="39.6" customHeight="1" x14ac:dyDescent="0.2">
      <c r="A103" s="95" t="s">
        <v>157</v>
      </c>
      <c r="B103" s="18" t="s">
        <v>85</v>
      </c>
      <c r="C103" s="21" t="s">
        <v>158</v>
      </c>
      <c r="D103" s="20">
        <v>787000</v>
      </c>
      <c r="E103" s="20">
        <v>787000</v>
      </c>
      <c r="F103" s="20">
        <v>787000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BM103" s="4"/>
      <c r="BN103" s="4"/>
    </row>
    <row r="104" spans="1:66" s="6" customFormat="1" ht="30" customHeight="1" x14ac:dyDescent="0.2">
      <c r="A104" s="47" t="s">
        <v>159</v>
      </c>
      <c r="B104" s="18" t="s">
        <v>85</v>
      </c>
      <c r="C104" s="21" t="s">
        <v>160</v>
      </c>
      <c r="D104" s="20">
        <v>760000</v>
      </c>
      <c r="E104" s="20">
        <v>760000</v>
      </c>
      <c r="F104" s="20">
        <v>760000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BM104" s="4"/>
      <c r="BN104" s="4"/>
    </row>
    <row r="105" spans="1:66" s="27" customFormat="1" ht="25.5" x14ac:dyDescent="0.2">
      <c r="A105" s="45" t="s">
        <v>161</v>
      </c>
      <c r="B105" s="18" t="s">
        <v>7</v>
      </c>
      <c r="C105" s="21" t="s">
        <v>162</v>
      </c>
      <c r="D105" s="20">
        <f>+D106+D109</f>
        <v>18032032</v>
      </c>
      <c r="E105" s="20">
        <f t="shared" ref="E105:F105" si="28">+E106+E109</f>
        <v>4729562</v>
      </c>
      <c r="F105" s="20">
        <f t="shared" si="28"/>
        <v>4918744</v>
      </c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4"/>
      <c r="U105" s="4"/>
      <c r="V105" s="5"/>
      <c r="W105" s="4"/>
      <c r="X105" s="4"/>
      <c r="Y105" s="26"/>
      <c r="Z105" s="26"/>
      <c r="AC105" s="25"/>
      <c r="AD105" s="25"/>
      <c r="AE105" s="25"/>
      <c r="AF105" s="25"/>
      <c r="AG105" s="25"/>
      <c r="AH105" s="25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BM105" s="26"/>
      <c r="BN105" s="26"/>
    </row>
    <row r="106" spans="1:66" s="6" customFormat="1" ht="67.150000000000006" customHeight="1" x14ac:dyDescent="0.25">
      <c r="A106" s="45" t="s">
        <v>163</v>
      </c>
      <c r="B106" s="48" t="s">
        <v>7</v>
      </c>
      <c r="C106" s="48" t="s">
        <v>164</v>
      </c>
      <c r="D106" s="20">
        <f t="shared" ref="D106:F107" si="29">+D107</f>
        <v>13480000</v>
      </c>
      <c r="E106" s="20">
        <f t="shared" si="29"/>
        <v>0</v>
      </c>
      <c r="F106" s="20">
        <f t="shared" si="29"/>
        <v>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  <c r="BM106" s="4"/>
      <c r="BN106" s="4"/>
    </row>
    <row r="107" spans="1:66" s="6" customFormat="1" ht="84" customHeight="1" x14ac:dyDescent="0.25">
      <c r="A107" s="45" t="s">
        <v>165</v>
      </c>
      <c r="B107" s="48" t="s">
        <v>7</v>
      </c>
      <c r="C107" s="48" t="s">
        <v>166</v>
      </c>
      <c r="D107" s="20">
        <f t="shared" si="29"/>
        <v>13480000</v>
      </c>
      <c r="E107" s="20">
        <f t="shared" si="29"/>
        <v>0</v>
      </c>
      <c r="F107" s="20">
        <f t="shared" si="29"/>
        <v>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4"/>
      <c r="AQ107" s="4"/>
      <c r="AR107" s="8"/>
      <c r="AS107" s="8"/>
      <c r="AT107" s="4"/>
      <c r="AU107" s="4"/>
      <c r="AV107" s="4"/>
      <c r="AW107" s="4"/>
      <c r="BM107" s="4"/>
      <c r="BN107" s="4"/>
    </row>
    <row r="108" spans="1:66" s="6" customFormat="1" ht="82.15" customHeight="1" x14ac:dyDescent="0.25">
      <c r="A108" s="45" t="s">
        <v>362</v>
      </c>
      <c r="B108" s="48" t="s">
        <v>81</v>
      </c>
      <c r="C108" s="48" t="s">
        <v>361</v>
      </c>
      <c r="D108" s="20">
        <f>480000+13000000</f>
        <v>13480000</v>
      </c>
      <c r="E108" s="20">
        <v>0</v>
      </c>
      <c r="F108" s="20">
        <v>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  <c r="BM108" s="4"/>
      <c r="BN108" s="4"/>
    </row>
    <row r="109" spans="1:66" s="6" customFormat="1" ht="26.45" customHeight="1" x14ac:dyDescent="0.25">
      <c r="A109" s="45" t="s">
        <v>167</v>
      </c>
      <c r="B109" s="48" t="s">
        <v>7</v>
      </c>
      <c r="C109" s="49" t="s">
        <v>168</v>
      </c>
      <c r="D109" s="20">
        <f>+D110+D112</f>
        <v>4552032</v>
      </c>
      <c r="E109" s="20">
        <f>+E110+E112</f>
        <v>4729562</v>
      </c>
      <c r="F109" s="20">
        <f>+F110+F112</f>
        <v>4918744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8"/>
      <c r="AS109" s="8"/>
      <c r="AT109" s="4"/>
      <c r="AU109" s="4"/>
      <c r="AV109" s="4"/>
      <c r="AW109" s="4"/>
      <c r="BM109" s="4"/>
      <c r="BN109" s="4"/>
    </row>
    <row r="110" spans="1:66" s="6" customFormat="1" ht="29.45" customHeight="1" x14ac:dyDescent="0.25">
      <c r="A110" s="45" t="s">
        <v>169</v>
      </c>
      <c r="B110" s="48" t="s">
        <v>7</v>
      </c>
      <c r="C110" s="49" t="s">
        <v>170</v>
      </c>
      <c r="D110" s="20">
        <f>+D111</f>
        <v>3124052</v>
      </c>
      <c r="E110" s="20">
        <f>+E111</f>
        <v>3245890</v>
      </c>
      <c r="F110" s="20">
        <f>+F111</f>
        <v>3375725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4"/>
      <c r="AN110" s="4"/>
      <c r="AO110" s="4"/>
      <c r="AP110" s="4"/>
      <c r="AQ110" s="4"/>
      <c r="AR110" s="8"/>
      <c r="AS110" s="8"/>
      <c r="AT110" s="4"/>
      <c r="AU110" s="4"/>
      <c r="AV110" s="4"/>
      <c r="AW110" s="4"/>
      <c r="BM110" s="4"/>
      <c r="BN110" s="4"/>
    </row>
    <row r="111" spans="1:66" s="6" customFormat="1" ht="46.9" customHeight="1" x14ac:dyDescent="0.25">
      <c r="A111" s="45" t="s">
        <v>171</v>
      </c>
      <c r="B111" s="48" t="s">
        <v>81</v>
      </c>
      <c r="C111" s="49" t="s">
        <v>172</v>
      </c>
      <c r="D111" s="20">
        <v>3124052</v>
      </c>
      <c r="E111" s="20">
        <v>3245890</v>
      </c>
      <c r="F111" s="20">
        <v>3375725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0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4"/>
      <c r="AN111" s="4"/>
      <c r="AO111" s="4"/>
      <c r="AP111" s="4"/>
      <c r="AQ111" s="4"/>
      <c r="AR111" s="8"/>
      <c r="AS111" s="8"/>
      <c r="AT111" s="4"/>
      <c r="AU111" s="4"/>
      <c r="AV111" s="4"/>
      <c r="AW111" s="4"/>
      <c r="BM111" s="4"/>
      <c r="BN111" s="4"/>
    </row>
    <row r="112" spans="1:66" s="6" customFormat="1" ht="46.15" customHeight="1" x14ac:dyDescent="0.25">
      <c r="A112" s="45" t="s">
        <v>173</v>
      </c>
      <c r="B112" s="48" t="s">
        <v>7</v>
      </c>
      <c r="C112" s="49" t="s">
        <v>174</v>
      </c>
      <c r="D112" s="20">
        <f>+D113</f>
        <v>1427980</v>
      </c>
      <c r="E112" s="20">
        <f>+E113</f>
        <v>1483672</v>
      </c>
      <c r="F112" s="20">
        <f>+F113</f>
        <v>1543019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8"/>
      <c r="AS112" s="8"/>
      <c r="AT112" s="4"/>
      <c r="AU112" s="4"/>
      <c r="AV112" s="4"/>
      <c r="AW112" s="4"/>
      <c r="BM112" s="4"/>
      <c r="BN112" s="4"/>
    </row>
    <row r="113" spans="1:66" s="6" customFormat="1" ht="43.15" customHeight="1" x14ac:dyDescent="0.25">
      <c r="A113" s="45" t="s">
        <v>175</v>
      </c>
      <c r="B113" s="48" t="s">
        <v>81</v>
      </c>
      <c r="C113" s="49" t="s">
        <v>176</v>
      </c>
      <c r="D113" s="20">
        <v>1427980</v>
      </c>
      <c r="E113" s="20">
        <v>1483672</v>
      </c>
      <c r="F113" s="20">
        <v>1543019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4"/>
      <c r="AN113" s="4"/>
      <c r="AO113" s="4"/>
      <c r="AP113" s="4"/>
      <c r="AQ113" s="4"/>
      <c r="AR113" s="8"/>
      <c r="AS113" s="8"/>
      <c r="AT113" s="4"/>
      <c r="AU113" s="4"/>
      <c r="AV113" s="4"/>
      <c r="AW113" s="4"/>
      <c r="BM113" s="4"/>
      <c r="BN113" s="4"/>
    </row>
    <row r="114" spans="1:66" s="6" customFormat="1" ht="19.149999999999999" customHeight="1" x14ac:dyDescent="0.25">
      <c r="A114" s="45" t="s">
        <v>177</v>
      </c>
      <c r="B114" s="18" t="s">
        <v>7</v>
      </c>
      <c r="C114" s="21" t="s">
        <v>178</v>
      </c>
      <c r="D114" s="20">
        <f>+D115+D143+D145+D158+D152</f>
        <v>10835102</v>
      </c>
      <c r="E114" s="20">
        <f>+E115+E143+E145+E158+E152</f>
        <v>10731364</v>
      </c>
      <c r="F114" s="20">
        <f>+F115+F143+F145+F158+F152</f>
        <v>10649034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4"/>
      <c r="AN114" s="4"/>
      <c r="AO114" s="4"/>
      <c r="AP114" s="51"/>
      <c r="AQ114" s="4"/>
      <c r="AR114" s="8"/>
      <c r="AS114" s="8"/>
      <c r="AT114" s="4"/>
      <c r="AU114" s="4"/>
      <c r="AV114" s="4"/>
      <c r="AW114" s="4"/>
      <c r="BM114" s="4"/>
      <c r="BN114" s="4"/>
    </row>
    <row r="115" spans="1:66" s="6" customFormat="1" ht="25.5" x14ac:dyDescent="0.25">
      <c r="A115" s="45" t="s">
        <v>179</v>
      </c>
      <c r="B115" s="18" t="s">
        <v>7</v>
      </c>
      <c r="C115" s="21" t="s">
        <v>180</v>
      </c>
      <c r="D115" s="20">
        <f>+D116+D119+D122+D133+D137+D140+D125+D131+D135+D129+D127</f>
        <v>4373120</v>
      </c>
      <c r="E115" s="20">
        <f t="shared" ref="E115:F115" si="30">+E116+E119+E122+E133+E137+E140+E125+E131+E135+E129+E127</f>
        <v>4373120</v>
      </c>
      <c r="F115" s="20">
        <f t="shared" si="30"/>
        <v>4373120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8"/>
      <c r="AS115" s="8"/>
      <c r="AT115" s="4"/>
      <c r="AU115" s="4"/>
      <c r="AV115" s="4"/>
      <c r="AW115" s="4"/>
      <c r="BM115" s="4"/>
      <c r="BN115" s="4"/>
    </row>
    <row r="116" spans="1:66" s="6" customFormat="1" ht="45" customHeight="1" x14ac:dyDescent="0.2">
      <c r="A116" s="45" t="s">
        <v>181</v>
      </c>
      <c r="B116" s="18" t="s">
        <v>7</v>
      </c>
      <c r="C116" s="39" t="s">
        <v>182</v>
      </c>
      <c r="D116" s="20">
        <f>+D117+D118</f>
        <v>24230</v>
      </c>
      <c r="E116" s="20">
        <f t="shared" ref="E116:F116" si="31">+E117+E118</f>
        <v>24230</v>
      </c>
      <c r="F116" s="20">
        <f t="shared" si="31"/>
        <v>24230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BM116" s="4"/>
      <c r="BN116" s="4"/>
    </row>
    <row r="117" spans="1:66" s="6" customFormat="1" ht="70.900000000000006" customHeight="1" x14ac:dyDescent="0.2">
      <c r="A117" s="45" t="s">
        <v>183</v>
      </c>
      <c r="B117" s="18" t="s">
        <v>184</v>
      </c>
      <c r="C117" s="39" t="s">
        <v>185</v>
      </c>
      <c r="D117" s="20">
        <v>13300</v>
      </c>
      <c r="E117" s="20">
        <v>13300</v>
      </c>
      <c r="F117" s="20">
        <v>13300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52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BM117" s="4"/>
      <c r="BN117" s="4"/>
    </row>
    <row r="118" spans="1:66" s="6" customFormat="1" ht="69" customHeight="1" x14ac:dyDescent="0.2">
      <c r="A118" s="45" t="s">
        <v>183</v>
      </c>
      <c r="B118" s="18" t="s">
        <v>186</v>
      </c>
      <c r="C118" s="39" t="s">
        <v>185</v>
      </c>
      <c r="D118" s="20">
        <v>10930</v>
      </c>
      <c r="E118" s="20">
        <v>10930</v>
      </c>
      <c r="F118" s="20">
        <v>10930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52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BM118" s="4"/>
      <c r="BN118" s="4"/>
    </row>
    <row r="119" spans="1:66" s="6" customFormat="1" ht="66" customHeight="1" x14ac:dyDescent="0.2">
      <c r="A119" s="53" t="s">
        <v>187</v>
      </c>
      <c r="B119" s="18" t="s">
        <v>7</v>
      </c>
      <c r="C119" s="39" t="s">
        <v>188</v>
      </c>
      <c r="D119" s="20">
        <f>+D120+D121</f>
        <v>334670</v>
      </c>
      <c r="E119" s="20">
        <f t="shared" ref="E119:F119" si="32">+E120+E121</f>
        <v>334670</v>
      </c>
      <c r="F119" s="20">
        <f t="shared" si="32"/>
        <v>334670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BM119" s="4"/>
      <c r="BN119" s="4"/>
    </row>
    <row r="120" spans="1:66" s="6" customFormat="1" ht="80.45" customHeight="1" x14ac:dyDescent="0.2">
      <c r="A120" s="53" t="s">
        <v>189</v>
      </c>
      <c r="B120" s="18" t="s">
        <v>184</v>
      </c>
      <c r="C120" s="39" t="s">
        <v>190</v>
      </c>
      <c r="D120" s="20">
        <v>15800</v>
      </c>
      <c r="E120" s="20">
        <v>15800</v>
      </c>
      <c r="F120" s="20">
        <v>15800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52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BM120" s="4"/>
      <c r="BN120" s="4"/>
    </row>
    <row r="121" spans="1:66" s="6" customFormat="1" ht="87.6" customHeight="1" x14ac:dyDescent="0.2">
      <c r="A121" s="45" t="s">
        <v>189</v>
      </c>
      <c r="B121" s="18" t="s">
        <v>186</v>
      </c>
      <c r="C121" s="39" t="s">
        <v>190</v>
      </c>
      <c r="D121" s="20">
        <v>318870</v>
      </c>
      <c r="E121" s="20">
        <v>318870</v>
      </c>
      <c r="F121" s="20">
        <v>318870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52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BM121" s="4"/>
      <c r="BN121" s="4"/>
    </row>
    <row r="122" spans="1:66" s="6" customFormat="1" ht="55.15" customHeight="1" x14ac:dyDescent="0.2">
      <c r="A122" s="53" t="s">
        <v>191</v>
      </c>
      <c r="B122" s="18" t="s">
        <v>7</v>
      </c>
      <c r="C122" s="39" t="s">
        <v>192</v>
      </c>
      <c r="D122" s="20">
        <f>+D124+D123</f>
        <v>19140</v>
      </c>
      <c r="E122" s="20">
        <f t="shared" ref="E122:F122" si="33">+E124+E123</f>
        <v>19140</v>
      </c>
      <c r="F122" s="20">
        <f t="shared" si="33"/>
        <v>19140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BM122" s="4"/>
      <c r="BN122" s="4"/>
    </row>
    <row r="123" spans="1:66" s="6" customFormat="1" ht="64.900000000000006" customHeight="1" x14ac:dyDescent="0.2">
      <c r="A123" s="53" t="s">
        <v>193</v>
      </c>
      <c r="B123" s="18" t="s">
        <v>184</v>
      </c>
      <c r="C123" s="39" t="s">
        <v>194</v>
      </c>
      <c r="D123" s="20">
        <v>3100</v>
      </c>
      <c r="E123" s="20">
        <v>3100</v>
      </c>
      <c r="F123" s="20">
        <v>3100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BM123" s="4"/>
      <c r="BN123" s="4"/>
    </row>
    <row r="124" spans="1:66" s="6" customFormat="1" ht="66.599999999999994" customHeight="1" x14ac:dyDescent="0.2">
      <c r="A124" s="53" t="s">
        <v>193</v>
      </c>
      <c r="B124" s="18" t="s">
        <v>186</v>
      </c>
      <c r="C124" s="39" t="s">
        <v>194</v>
      </c>
      <c r="D124" s="20">
        <v>16040</v>
      </c>
      <c r="E124" s="20">
        <v>16040</v>
      </c>
      <c r="F124" s="20">
        <v>16040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52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BM124" s="4"/>
      <c r="BN124" s="4"/>
    </row>
    <row r="125" spans="1:66" s="6" customFormat="1" ht="52.15" customHeight="1" x14ac:dyDescent="0.2">
      <c r="A125" s="45" t="s">
        <v>195</v>
      </c>
      <c r="B125" s="18" t="s">
        <v>7</v>
      </c>
      <c r="C125" s="39" t="s">
        <v>196</v>
      </c>
      <c r="D125" s="20">
        <f t="shared" ref="D125:F125" si="34">+D126</f>
        <v>1988040</v>
      </c>
      <c r="E125" s="20">
        <f t="shared" si="34"/>
        <v>1988040</v>
      </c>
      <c r="F125" s="20">
        <f t="shared" si="34"/>
        <v>1988040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BM125" s="4"/>
      <c r="BN125" s="4"/>
    </row>
    <row r="126" spans="1:66" s="6" customFormat="1" ht="71.45" customHeight="1" x14ac:dyDescent="0.2">
      <c r="A126" s="45" t="s">
        <v>197</v>
      </c>
      <c r="B126" s="18" t="s">
        <v>186</v>
      </c>
      <c r="C126" s="39" t="s">
        <v>198</v>
      </c>
      <c r="D126" s="20">
        <v>1988040</v>
      </c>
      <c r="E126" s="20">
        <v>1988040</v>
      </c>
      <c r="F126" s="20">
        <v>1988040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52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BM126" s="4"/>
      <c r="BN126" s="4"/>
    </row>
    <row r="127" spans="1:66" s="6" customFormat="1" ht="56.45" customHeight="1" x14ac:dyDescent="0.2">
      <c r="A127" s="45" t="s">
        <v>374</v>
      </c>
      <c r="B127" s="18" t="s">
        <v>7</v>
      </c>
      <c r="C127" s="39" t="s">
        <v>373</v>
      </c>
      <c r="D127" s="20">
        <f>+D128</f>
        <v>9000</v>
      </c>
      <c r="E127" s="20">
        <f t="shared" ref="E127:F127" si="35">+E128</f>
        <v>9000</v>
      </c>
      <c r="F127" s="20">
        <f t="shared" si="35"/>
        <v>9000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52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BM127" s="4"/>
      <c r="BN127" s="4"/>
    </row>
    <row r="128" spans="1:66" s="6" customFormat="1" ht="71.45" customHeight="1" x14ac:dyDescent="0.2">
      <c r="A128" s="45" t="s">
        <v>375</v>
      </c>
      <c r="B128" s="18" t="s">
        <v>186</v>
      </c>
      <c r="C128" s="39" t="s">
        <v>372</v>
      </c>
      <c r="D128" s="20">
        <v>9000</v>
      </c>
      <c r="E128" s="20">
        <v>9000</v>
      </c>
      <c r="F128" s="20">
        <v>9000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52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BM128" s="4"/>
      <c r="BN128" s="4"/>
    </row>
    <row r="129" spans="1:66" s="6" customFormat="1" ht="46.9" customHeight="1" x14ac:dyDescent="0.2">
      <c r="A129" s="96" t="s">
        <v>376</v>
      </c>
      <c r="B129" s="18" t="s">
        <v>7</v>
      </c>
      <c r="C129" s="54" t="s">
        <v>348</v>
      </c>
      <c r="D129" s="20">
        <f t="shared" ref="D129:F129" si="36">+D130</f>
        <v>45000</v>
      </c>
      <c r="E129" s="20">
        <f t="shared" si="36"/>
        <v>45000</v>
      </c>
      <c r="F129" s="20">
        <f t="shared" si="36"/>
        <v>45000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52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BM129" s="4"/>
      <c r="BN129" s="4"/>
    </row>
    <row r="130" spans="1:66" s="6" customFormat="1" ht="63.75" x14ac:dyDescent="0.2">
      <c r="A130" s="96" t="s">
        <v>377</v>
      </c>
      <c r="B130" s="18" t="s">
        <v>186</v>
      </c>
      <c r="C130" s="54" t="s">
        <v>349</v>
      </c>
      <c r="D130" s="20">
        <v>45000</v>
      </c>
      <c r="E130" s="20">
        <v>45000</v>
      </c>
      <c r="F130" s="20">
        <v>45000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52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BM130" s="4"/>
      <c r="BN130" s="4"/>
    </row>
    <row r="131" spans="1:66" s="6" customFormat="1" ht="73.150000000000006" customHeight="1" x14ac:dyDescent="0.2">
      <c r="A131" s="45" t="s">
        <v>199</v>
      </c>
      <c r="B131" s="18" t="s">
        <v>7</v>
      </c>
      <c r="C131" s="39" t="s">
        <v>200</v>
      </c>
      <c r="D131" s="20">
        <f t="shared" ref="D131:F131" si="37">+D132</f>
        <v>502420</v>
      </c>
      <c r="E131" s="20">
        <f t="shared" si="37"/>
        <v>502420</v>
      </c>
      <c r="F131" s="20">
        <f t="shared" si="37"/>
        <v>502420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BM131" s="4"/>
      <c r="BN131" s="4"/>
    </row>
    <row r="132" spans="1:66" s="6" customFormat="1" ht="79.900000000000006" customHeight="1" x14ac:dyDescent="0.2">
      <c r="A132" s="53" t="s">
        <v>201</v>
      </c>
      <c r="B132" s="18" t="s">
        <v>186</v>
      </c>
      <c r="C132" s="39" t="s">
        <v>202</v>
      </c>
      <c r="D132" s="20">
        <v>502420</v>
      </c>
      <c r="E132" s="20">
        <v>502420</v>
      </c>
      <c r="F132" s="20">
        <v>502420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52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BM132" s="4"/>
      <c r="BN132" s="4"/>
    </row>
    <row r="133" spans="1:66" s="6" customFormat="1" ht="54" customHeight="1" x14ac:dyDescent="0.2">
      <c r="A133" s="53" t="s">
        <v>203</v>
      </c>
      <c r="B133" s="18" t="s">
        <v>7</v>
      </c>
      <c r="C133" s="39" t="s">
        <v>204</v>
      </c>
      <c r="D133" s="20">
        <f t="shared" ref="D133:F133" si="38">+D134</f>
        <v>109360</v>
      </c>
      <c r="E133" s="20">
        <f t="shared" si="38"/>
        <v>109360</v>
      </c>
      <c r="F133" s="20">
        <f t="shared" si="38"/>
        <v>109360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BM133" s="4"/>
      <c r="BN133" s="4"/>
    </row>
    <row r="134" spans="1:66" s="6" customFormat="1" ht="99.6" customHeight="1" x14ac:dyDescent="0.2">
      <c r="A134" s="53" t="s">
        <v>205</v>
      </c>
      <c r="B134" s="18" t="s">
        <v>186</v>
      </c>
      <c r="C134" s="39" t="s">
        <v>206</v>
      </c>
      <c r="D134" s="20">
        <v>109360</v>
      </c>
      <c r="E134" s="20">
        <v>109360</v>
      </c>
      <c r="F134" s="20">
        <v>109360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52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BM134" s="4"/>
      <c r="BN134" s="4"/>
    </row>
    <row r="135" spans="1:66" s="6" customFormat="1" ht="54" customHeight="1" x14ac:dyDescent="0.2">
      <c r="A135" s="53" t="s">
        <v>207</v>
      </c>
      <c r="B135" s="18" t="s">
        <v>7</v>
      </c>
      <c r="C135" s="39" t="s">
        <v>208</v>
      </c>
      <c r="D135" s="20">
        <f t="shared" ref="D135:F135" si="39">+D136</f>
        <v>9340</v>
      </c>
      <c r="E135" s="20">
        <f t="shared" si="39"/>
        <v>9340</v>
      </c>
      <c r="F135" s="20">
        <f t="shared" si="39"/>
        <v>9340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BM135" s="4"/>
      <c r="BN135" s="4"/>
    </row>
    <row r="136" spans="1:66" s="6" customFormat="1" ht="71.45" customHeight="1" x14ac:dyDescent="0.2">
      <c r="A136" s="45" t="s">
        <v>209</v>
      </c>
      <c r="B136" s="18" t="s">
        <v>186</v>
      </c>
      <c r="C136" s="39" t="s">
        <v>210</v>
      </c>
      <c r="D136" s="20">
        <v>9340</v>
      </c>
      <c r="E136" s="20">
        <v>9340</v>
      </c>
      <c r="F136" s="20">
        <v>9340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52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BM136" s="4"/>
      <c r="BN136" s="4"/>
    </row>
    <row r="137" spans="1:66" s="6" customFormat="1" ht="43.9" customHeight="1" x14ac:dyDescent="0.2">
      <c r="A137" s="45" t="s">
        <v>211</v>
      </c>
      <c r="B137" s="18" t="s">
        <v>7</v>
      </c>
      <c r="C137" s="39" t="s">
        <v>212</v>
      </c>
      <c r="D137" s="20">
        <f t="shared" ref="D137:F137" si="40">+D138+D139</f>
        <v>326480</v>
      </c>
      <c r="E137" s="20">
        <f t="shared" si="40"/>
        <v>326480</v>
      </c>
      <c r="F137" s="20">
        <f t="shared" si="40"/>
        <v>326480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BM137" s="4"/>
      <c r="BN137" s="4"/>
    </row>
    <row r="138" spans="1:66" s="6" customFormat="1" ht="65.45" customHeight="1" x14ac:dyDescent="0.2">
      <c r="A138" s="53" t="s">
        <v>213</v>
      </c>
      <c r="B138" s="18" t="s">
        <v>184</v>
      </c>
      <c r="C138" s="39" t="s">
        <v>214</v>
      </c>
      <c r="D138" s="20">
        <v>4200</v>
      </c>
      <c r="E138" s="20">
        <v>4200</v>
      </c>
      <c r="F138" s="20">
        <v>4200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52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BM138" s="4"/>
      <c r="BN138" s="4"/>
    </row>
    <row r="139" spans="1:66" s="6" customFormat="1" ht="66" customHeight="1" x14ac:dyDescent="0.2">
      <c r="A139" s="53" t="s">
        <v>213</v>
      </c>
      <c r="B139" s="18" t="s">
        <v>186</v>
      </c>
      <c r="C139" s="39" t="s">
        <v>214</v>
      </c>
      <c r="D139" s="20">
        <v>322280</v>
      </c>
      <c r="E139" s="20">
        <v>322280</v>
      </c>
      <c r="F139" s="20">
        <v>322280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52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BM139" s="4"/>
      <c r="BN139" s="4"/>
    </row>
    <row r="140" spans="1:66" s="6" customFormat="1" ht="54" customHeight="1" x14ac:dyDescent="0.2">
      <c r="A140" s="53" t="s">
        <v>215</v>
      </c>
      <c r="B140" s="18" t="s">
        <v>7</v>
      </c>
      <c r="C140" s="39" t="s">
        <v>216</v>
      </c>
      <c r="D140" s="20">
        <f t="shared" ref="D140:F140" si="41">+D141+D142</f>
        <v>1005440</v>
      </c>
      <c r="E140" s="20">
        <f t="shared" si="41"/>
        <v>1005440</v>
      </c>
      <c r="F140" s="20">
        <f t="shared" si="41"/>
        <v>1005440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BM140" s="4"/>
      <c r="BN140" s="4"/>
    </row>
    <row r="141" spans="1:66" s="6" customFormat="1" ht="76.5" x14ac:dyDescent="0.2">
      <c r="A141" s="53" t="s">
        <v>217</v>
      </c>
      <c r="B141" s="18" t="s">
        <v>184</v>
      </c>
      <c r="C141" s="39" t="s">
        <v>218</v>
      </c>
      <c r="D141" s="20">
        <v>67200</v>
      </c>
      <c r="E141" s="20">
        <v>67200</v>
      </c>
      <c r="F141" s="20">
        <v>67200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52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BM141" s="4"/>
      <c r="BN141" s="4"/>
    </row>
    <row r="142" spans="1:66" s="6" customFormat="1" ht="76.5" x14ac:dyDescent="0.2">
      <c r="A142" s="45" t="s">
        <v>217</v>
      </c>
      <c r="B142" s="18" t="s">
        <v>186</v>
      </c>
      <c r="C142" s="39" t="s">
        <v>218</v>
      </c>
      <c r="D142" s="20">
        <v>938240</v>
      </c>
      <c r="E142" s="20">
        <v>938240</v>
      </c>
      <c r="F142" s="20">
        <v>938240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52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BM142" s="4"/>
      <c r="BN142" s="4"/>
    </row>
    <row r="143" spans="1:66" s="6" customFormat="1" ht="34.15" customHeight="1" x14ac:dyDescent="0.2">
      <c r="A143" s="45" t="s">
        <v>219</v>
      </c>
      <c r="B143" s="55" t="s">
        <v>7</v>
      </c>
      <c r="C143" s="56" t="s">
        <v>220</v>
      </c>
      <c r="D143" s="20">
        <f>+D144</f>
        <v>105000</v>
      </c>
      <c r="E143" s="20">
        <f>+E144</f>
        <v>105000</v>
      </c>
      <c r="F143" s="20">
        <f>+F144</f>
        <v>105000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BM143" s="4"/>
      <c r="BN143" s="4"/>
    </row>
    <row r="144" spans="1:66" s="6" customFormat="1" ht="63.75" x14ac:dyDescent="0.2">
      <c r="A144" s="45" t="s">
        <v>371</v>
      </c>
      <c r="B144" s="55" t="s">
        <v>221</v>
      </c>
      <c r="C144" s="56" t="s">
        <v>222</v>
      </c>
      <c r="D144" s="20">
        <v>105000</v>
      </c>
      <c r="E144" s="20">
        <v>105000</v>
      </c>
      <c r="F144" s="20">
        <v>105000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40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BM144" s="4"/>
      <c r="BN144" s="4"/>
    </row>
    <row r="145" spans="1:66" s="6" customFormat="1" ht="94.9" customHeight="1" x14ac:dyDescent="0.2">
      <c r="A145" s="45" t="s">
        <v>223</v>
      </c>
      <c r="B145" s="18" t="s">
        <v>7</v>
      </c>
      <c r="C145" s="38" t="s">
        <v>378</v>
      </c>
      <c r="D145" s="20">
        <f>+D148+D146</f>
        <v>5250982</v>
      </c>
      <c r="E145" s="20">
        <f>+E148+E146</f>
        <v>5452244</v>
      </c>
      <c r="F145" s="20">
        <f>+F148+F146</f>
        <v>5669914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BM145" s="4"/>
      <c r="BN145" s="4"/>
    </row>
    <row r="146" spans="1:66" s="6" customFormat="1" ht="54.6" customHeight="1" x14ac:dyDescent="0.2">
      <c r="A146" s="45" t="s">
        <v>224</v>
      </c>
      <c r="B146" s="18" t="s">
        <v>7</v>
      </c>
      <c r="C146" s="38" t="s">
        <v>225</v>
      </c>
      <c r="D146" s="20">
        <f>+D147</f>
        <v>3500</v>
      </c>
      <c r="E146" s="20">
        <f t="shared" ref="E146:F146" si="42">+E147</f>
        <v>500</v>
      </c>
      <c r="F146" s="20">
        <f t="shared" si="42"/>
        <v>500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BM146" s="4"/>
      <c r="BN146" s="4"/>
    </row>
    <row r="147" spans="1:66" s="6" customFormat="1" ht="67.900000000000006" customHeight="1" x14ac:dyDescent="0.2">
      <c r="A147" s="53" t="s">
        <v>226</v>
      </c>
      <c r="B147" s="18" t="s">
        <v>85</v>
      </c>
      <c r="C147" s="39" t="s">
        <v>227</v>
      </c>
      <c r="D147" s="20">
        <f>500+3000</f>
        <v>3500</v>
      </c>
      <c r="E147" s="20">
        <v>500</v>
      </c>
      <c r="F147" s="20">
        <v>500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BM147" s="4"/>
      <c r="BN147" s="4"/>
    </row>
    <row r="148" spans="1:66" s="6" customFormat="1" ht="70.150000000000006" customHeight="1" x14ac:dyDescent="0.2">
      <c r="A148" s="45" t="s">
        <v>228</v>
      </c>
      <c r="B148" s="18" t="s">
        <v>7</v>
      </c>
      <c r="C148" s="21" t="s">
        <v>229</v>
      </c>
      <c r="D148" s="20">
        <f>+D149+D150+D151</f>
        <v>5247482</v>
      </c>
      <c r="E148" s="20">
        <f t="shared" ref="E148:F148" si="43">+E149+E150+E151</f>
        <v>5451744</v>
      </c>
      <c r="F148" s="20">
        <f t="shared" si="43"/>
        <v>5669414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BM148" s="4"/>
      <c r="BN148" s="4"/>
    </row>
    <row r="149" spans="1:66" s="6" customFormat="1" ht="76.5" x14ac:dyDescent="0.2">
      <c r="A149" s="53" t="s">
        <v>230</v>
      </c>
      <c r="B149" s="18" t="s">
        <v>81</v>
      </c>
      <c r="C149" s="21" t="s">
        <v>231</v>
      </c>
      <c r="D149" s="20">
        <v>369668</v>
      </c>
      <c r="E149" s="20">
        <v>384085</v>
      </c>
      <c r="F149" s="20">
        <v>399448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57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BM149" s="4"/>
      <c r="BN149" s="4"/>
    </row>
    <row r="150" spans="1:66" s="6" customFormat="1" ht="69.599999999999994" customHeight="1" x14ac:dyDescent="0.2">
      <c r="A150" s="53" t="s">
        <v>232</v>
      </c>
      <c r="B150" s="18" t="s">
        <v>81</v>
      </c>
      <c r="C150" s="21" t="s">
        <v>233</v>
      </c>
      <c r="D150" s="20">
        <v>4867814</v>
      </c>
      <c r="E150" s="20">
        <v>5057659</v>
      </c>
      <c r="F150" s="20">
        <v>5259966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57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BM150" s="4"/>
      <c r="BN150" s="4"/>
    </row>
    <row r="151" spans="1:66" s="6" customFormat="1" ht="57.6" customHeight="1" x14ac:dyDescent="0.2">
      <c r="A151" s="45" t="s">
        <v>234</v>
      </c>
      <c r="B151" s="18" t="s">
        <v>85</v>
      </c>
      <c r="C151" s="21" t="s">
        <v>235</v>
      </c>
      <c r="D151" s="20">
        <v>10000</v>
      </c>
      <c r="E151" s="20">
        <v>10000</v>
      </c>
      <c r="F151" s="20">
        <v>10000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BM151" s="4"/>
      <c r="BN151" s="4"/>
    </row>
    <row r="152" spans="1:66" s="6" customFormat="1" ht="19.149999999999999" customHeight="1" x14ac:dyDescent="0.2">
      <c r="A152" s="97" t="s">
        <v>236</v>
      </c>
      <c r="B152" s="18" t="s">
        <v>7</v>
      </c>
      <c r="C152" s="58" t="s">
        <v>237</v>
      </c>
      <c r="D152" s="20">
        <f>+D153</f>
        <v>605000</v>
      </c>
      <c r="E152" s="20">
        <f t="shared" ref="E152:F152" si="44">+E153</f>
        <v>300000</v>
      </c>
      <c r="F152" s="20">
        <f t="shared" si="44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BM152" s="4"/>
      <c r="BN152" s="4"/>
    </row>
    <row r="153" spans="1:66" s="6" customFormat="1" ht="63.75" x14ac:dyDescent="0.2">
      <c r="A153" s="53" t="s">
        <v>238</v>
      </c>
      <c r="B153" s="18" t="s">
        <v>7</v>
      </c>
      <c r="C153" s="21" t="s">
        <v>239</v>
      </c>
      <c r="D153" s="20">
        <f>+D154+D156</f>
        <v>605000</v>
      </c>
      <c r="E153" s="20">
        <f t="shared" ref="E153:F153" si="45">+E154+E156</f>
        <v>300000</v>
      </c>
      <c r="F153" s="20">
        <f t="shared" si="45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BM153" s="4"/>
      <c r="BN153" s="4"/>
    </row>
    <row r="154" spans="1:66" s="6" customFormat="1" ht="55.15" customHeight="1" x14ac:dyDescent="0.2">
      <c r="A154" s="53" t="s">
        <v>329</v>
      </c>
      <c r="B154" s="18" t="s">
        <v>7</v>
      </c>
      <c r="C154" s="21" t="s">
        <v>241</v>
      </c>
      <c r="D154" s="20">
        <f>+D155</f>
        <v>600000</v>
      </c>
      <c r="E154" s="20">
        <f t="shared" ref="E154:F154" si="46">+E155</f>
        <v>300000</v>
      </c>
      <c r="F154" s="20">
        <f t="shared" si="46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BM154" s="4"/>
      <c r="BN154" s="4"/>
    </row>
    <row r="155" spans="1:66" s="6" customFormat="1" ht="110.45" customHeight="1" x14ac:dyDescent="0.2">
      <c r="A155" s="53" t="s">
        <v>240</v>
      </c>
      <c r="B155" s="18" t="s">
        <v>243</v>
      </c>
      <c r="C155" s="21" t="s">
        <v>242</v>
      </c>
      <c r="D155" s="20">
        <v>600000</v>
      </c>
      <c r="E155" s="20">
        <v>300000</v>
      </c>
      <c r="F155" s="20"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52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BM155" s="4"/>
      <c r="BN155" s="4"/>
    </row>
    <row r="156" spans="1:66" s="6" customFormat="1" ht="63.75" x14ac:dyDescent="0.2">
      <c r="A156" s="53" t="s">
        <v>379</v>
      </c>
      <c r="B156" s="18" t="s">
        <v>7</v>
      </c>
      <c r="C156" s="21" t="s">
        <v>244</v>
      </c>
      <c r="D156" s="20">
        <f>+D157</f>
        <v>5000</v>
      </c>
      <c r="E156" s="20">
        <f t="shared" ref="E156:F156" si="47">+E157</f>
        <v>0</v>
      </c>
      <c r="F156" s="20">
        <f t="shared" si="47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BM156" s="4"/>
      <c r="BN156" s="4"/>
    </row>
    <row r="157" spans="1:66" s="6" customFormat="1" ht="63.75" x14ac:dyDescent="0.2">
      <c r="A157" s="53" t="s">
        <v>379</v>
      </c>
      <c r="B157" s="18" t="s">
        <v>14</v>
      </c>
      <c r="C157" s="21" t="s">
        <v>244</v>
      </c>
      <c r="D157" s="20">
        <v>5000</v>
      </c>
      <c r="E157" s="20">
        <v>0</v>
      </c>
      <c r="F157" s="20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BM157" s="4"/>
      <c r="BN157" s="4"/>
    </row>
    <row r="158" spans="1:66" s="6" customFormat="1" ht="15.6" customHeight="1" x14ac:dyDescent="0.2">
      <c r="A158" s="53" t="s">
        <v>245</v>
      </c>
      <c r="B158" s="55" t="s">
        <v>7</v>
      </c>
      <c r="C158" s="56" t="s">
        <v>246</v>
      </c>
      <c r="D158" s="20">
        <f t="shared" ref="D158:F159" si="48">+D159</f>
        <v>501000</v>
      </c>
      <c r="E158" s="20">
        <f t="shared" si="48"/>
        <v>501000</v>
      </c>
      <c r="F158" s="20">
        <f t="shared" si="48"/>
        <v>501000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BM158" s="4"/>
      <c r="BN158" s="4"/>
    </row>
    <row r="159" spans="1:66" s="6" customFormat="1" ht="27.6" customHeight="1" x14ac:dyDescent="0.2">
      <c r="A159" s="53" t="s">
        <v>247</v>
      </c>
      <c r="B159" s="55" t="s">
        <v>7</v>
      </c>
      <c r="C159" s="56" t="s">
        <v>248</v>
      </c>
      <c r="D159" s="20">
        <f t="shared" si="48"/>
        <v>501000</v>
      </c>
      <c r="E159" s="20">
        <f t="shared" si="48"/>
        <v>501000</v>
      </c>
      <c r="F159" s="20">
        <f t="shared" si="48"/>
        <v>501000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BM159" s="4"/>
      <c r="BN159" s="4"/>
    </row>
    <row r="160" spans="1:66" s="6" customFormat="1" ht="55.15" customHeight="1" x14ac:dyDescent="0.2">
      <c r="A160" s="45" t="s">
        <v>249</v>
      </c>
      <c r="B160" s="55" t="s">
        <v>85</v>
      </c>
      <c r="C160" s="56" t="s">
        <v>250</v>
      </c>
      <c r="D160" s="20">
        <v>501000</v>
      </c>
      <c r="E160" s="20">
        <v>501000</v>
      </c>
      <c r="F160" s="20">
        <v>501000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BM160" s="4"/>
      <c r="BN160" s="4"/>
    </row>
    <row r="161" spans="1:66" s="6" customFormat="1" ht="16.149999999999999" customHeight="1" x14ac:dyDescent="0.25">
      <c r="A161" s="45" t="s">
        <v>251</v>
      </c>
      <c r="B161" s="18" t="s">
        <v>7</v>
      </c>
      <c r="C161" s="21" t="s">
        <v>252</v>
      </c>
      <c r="D161" s="20">
        <f t="shared" ref="D161:F163" si="49">+D162</f>
        <v>390537</v>
      </c>
      <c r="E161" s="20">
        <f t="shared" si="49"/>
        <v>0</v>
      </c>
      <c r="F161" s="20">
        <f t="shared" si="49"/>
        <v>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  <c r="BM161" s="4"/>
      <c r="BN161" s="4"/>
    </row>
    <row r="162" spans="1:66" s="6" customFormat="1" ht="16.149999999999999" customHeight="1" x14ac:dyDescent="0.25">
      <c r="A162" s="45" t="s">
        <v>253</v>
      </c>
      <c r="B162" s="18" t="s">
        <v>7</v>
      </c>
      <c r="C162" s="21" t="s">
        <v>254</v>
      </c>
      <c r="D162" s="20">
        <f t="shared" si="49"/>
        <v>390537</v>
      </c>
      <c r="E162" s="20">
        <f t="shared" si="49"/>
        <v>0</v>
      </c>
      <c r="F162" s="20">
        <f t="shared" si="49"/>
        <v>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  <c r="BM162" s="4"/>
      <c r="BN162" s="4"/>
    </row>
    <row r="163" spans="1:66" s="6" customFormat="1" ht="18" customHeight="1" x14ac:dyDescent="0.25">
      <c r="A163" s="45" t="s">
        <v>255</v>
      </c>
      <c r="B163" s="18" t="s">
        <v>7</v>
      </c>
      <c r="C163" s="21" t="s">
        <v>256</v>
      </c>
      <c r="D163" s="20">
        <f t="shared" si="49"/>
        <v>390537</v>
      </c>
      <c r="E163" s="20">
        <f t="shared" si="49"/>
        <v>0</v>
      </c>
      <c r="F163" s="20">
        <f t="shared" si="49"/>
        <v>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  <c r="BM163" s="4"/>
      <c r="BN163" s="4"/>
    </row>
    <row r="164" spans="1:66" s="6" customFormat="1" ht="31.9" customHeight="1" x14ac:dyDescent="0.25">
      <c r="A164" s="95" t="s">
        <v>257</v>
      </c>
      <c r="B164" s="18" t="s">
        <v>81</v>
      </c>
      <c r="C164" s="21" t="s">
        <v>258</v>
      </c>
      <c r="D164" s="20">
        <f>4537+386000</f>
        <v>390537</v>
      </c>
      <c r="E164" s="20">
        <v>0</v>
      </c>
      <c r="F164" s="20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  <c r="BM164" s="4"/>
      <c r="BN164" s="4"/>
    </row>
    <row r="165" spans="1:66" s="6" customFormat="1" ht="15.6" customHeight="1" x14ac:dyDescent="0.25">
      <c r="A165" s="95" t="s">
        <v>259</v>
      </c>
      <c r="B165" s="18" t="s">
        <v>7</v>
      </c>
      <c r="C165" s="21" t="s">
        <v>260</v>
      </c>
      <c r="D165" s="20">
        <f>+D166+D239+D229+D232</f>
        <v>2482503805.02</v>
      </c>
      <c r="E165" s="20">
        <f>+E166+E239+E229</f>
        <v>2194049748.8499999</v>
      </c>
      <c r="F165" s="20">
        <f>+F166+F239+F229</f>
        <v>2126656472.1300001</v>
      </c>
      <c r="G165" s="4"/>
      <c r="H165" s="31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B165" s="1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  <c r="BM165" s="4"/>
      <c r="BN165" s="4"/>
    </row>
    <row r="166" spans="1:66" s="6" customFormat="1" ht="30" customHeight="1" x14ac:dyDescent="0.25">
      <c r="A166" s="59" t="s">
        <v>261</v>
      </c>
      <c r="B166" s="18" t="s">
        <v>7</v>
      </c>
      <c r="C166" s="21" t="s">
        <v>262</v>
      </c>
      <c r="D166" s="20">
        <f>+D202+D167+D170+D224</f>
        <v>2482677656.9000001</v>
      </c>
      <c r="E166" s="20">
        <f>+E202+E167+E170+E224</f>
        <v>2194049748.8499999</v>
      </c>
      <c r="F166" s="20">
        <f>+F202+F167+F170+F224</f>
        <v>2126656472.1300001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  <c r="BM166" s="4"/>
      <c r="BN166" s="4"/>
    </row>
    <row r="167" spans="1:66" s="6" customFormat="1" ht="15.6" customHeight="1" x14ac:dyDescent="0.25">
      <c r="A167" s="59" t="s">
        <v>263</v>
      </c>
      <c r="B167" s="18" t="s">
        <v>7</v>
      </c>
      <c r="C167" s="21" t="s">
        <v>264</v>
      </c>
      <c r="D167" s="20">
        <f>+D168</f>
        <v>99630000</v>
      </c>
      <c r="E167" s="20">
        <f t="shared" ref="E167:F167" si="50">+E168</f>
        <v>44904800</v>
      </c>
      <c r="F167" s="20">
        <f t="shared" si="50"/>
        <v>46225700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  <c r="BM167" s="4"/>
      <c r="BN167" s="4"/>
    </row>
    <row r="168" spans="1:66" s="6" customFormat="1" ht="17.45" customHeight="1" x14ac:dyDescent="0.25">
      <c r="A168" s="60" t="s">
        <v>265</v>
      </c>
      <c r="B168" s="18" t="s">
        <v>7</v>
      </c>
      <c r="C168" s="38" t="s">
        <v>266</v>
      </c>
      <c r="D168" s="20">
        <f t="shared" ref="D168:F168" si="51">+D169</f>
        <v>99630000</v>
      </c>
      <c r="E168" s="20">
        <f t="shared" si="51"/>
        <v>44904800</v>
      </c>
      <c r="F168" s="20">
        <f t="shared" si="51"/>
        <v>46225700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5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  <c r="BM168" s="4"/>
      <c r="BN168" s="4"/>
    </row>
    <row r="169" spans="1:66" s="6" customFormat="1" ht="42" customHeight="1" x14ac:dyDescent="0.25">
      <c r="A169" s="60" t="s">
        <v>267</v>
      </c>
      <c r="B169" s="18" t="s">
        <v>268</v>
      </c>
      <c r="C169" s="21" t="s">
        <v>269</v>
      </c>
      <c r="D169" s="20">
        <v>99630000</v>
      </c>
      <c r="E169" s="20">
        <v>44904800</v>
      </c>
      <c r="F169" s="20">
        <v>46225700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5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  <c r="BM169" s="4"/>
      <c r="BN169" s="4"/>
    </row>
    <row r="170" spans="1:66" s="6" customFormat="1" ht="25.15" customHeight="1" x14ac:dyDescent="0.25">
      <c r="A170" s="95" t="s">
        <v>270</v>
      </c>
      <c r="B170" s="18" t="s">
        <v>7</v>
      </c>
      <c r="C170" s="18" t="s">
        <v>271</v>
      </c>
      <c r="D170" s="20">
        <f>+D175+D185+D181+D173+D179+D177+D183+D171</f>
        <v>623199456.89999998</v>
      </c>
      <c r="E170" s="20">
        <f t="shared" ref="E170:F170" si="52">+E175+E185+E181+E173+E179+E177+E183+E171</f>
        <v>449097248.85000002</v>
      </c>
      <c r="F170" s="20">
        <f t="shared" si="52"/>
        <v>379163872.13</v>
      </c>
      <c r="G170" s="4"/>
      <c r="H170" s="31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  <c r="BM170" s="4"/>
      <c r="BN170" s="4"/>
    </row>
    <row r="171" spans="1:66" s="6" customFormat="1" ht="94.9" customHeight="1" x14ac:dyDescent="0.25">
      <c r="A171" s="95" t="s">
        <v>425</v>
      </c>
      <c r="B171" s="18" t="s">
        <v>7</v>
      </c>
      <c r="C171" s="18" t="s">
        <v>424</v>
      </c>
      <c r="D171" s="20">
        <f>+D172</f>
        <v>140690500</v>
      </c>
      <c r="E171" s="20">
        <f t="shared" ref="E171:F171" si="53">+E172</f>
        <v>0</v>
      </c>
      <c r="F171" s="20">
        <f t="shared" si="53"/>
        <v>0</v>
      </c>
      <c r="G171" s="4"/>
      <c r="H171" s="31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93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  <c r="BM171" s="4"/>
      <c r="BN171" s="4"/>
    </row>
    <row r="172" spans="1:66" s="6" customFormat="1" ht="97.15" customHeight="1" x14ac:dyDescent="0.25">
      <c r="A172" s="95" t="s">
        <v>423</v>
      </c>
      <c r="B172" s="18" t="s">
        <v>85</v>
      </c>
      <c r="C172" s="18" t="s">
        <v>422</v>
      </c>
      <c r="D172" s="20">
        <v>140690500</v>
      </c>
      <c r="E172" s="20">
        <v>0</v>
      </c>
      <c r="F172" s="20">
        <v>0</v>
      </c>
      <c r="G172" s="4"/>
      <c r="H172" s="31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93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  <c r="BM172" s="4"/>
      <c r="BN172" s="4"/>
    </row>
    <row r="173" spans="1:66" s="6" customFormat="1" ht="55.15" customHeight="1" x14ac:dyDescent="0.25">
      <c r="A173" s="61" t="s">
        <v>272</v>
      </c>
      <c r="B173" s="62" t="s">
        <v>7</v>
      </c>
      <c r="C173" s="62" t="s">
        <v>273</v>
      </c>
      <c r="D173" s="20">
        <f t="shared" ref="D173:F173" si="54">+D174</f>
        <v>62324600</v>
      </c>
      <c r="E173" s="20">
        <f t="shared" si="54"/>
        <v>62897500</v>
      </c>
      <c r="F173" s="20">
        <f t="shared" si="54"/>
        <v>64690300</v>
      </c>
      <c r="G173" s="4"/>
      <c r="H173" s="31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  <c r="BM173" s="4"/>
      <c r="BN173" s="4"/>
    </row>
    <row r="174" spans="1:66" s="6" customFormat="1" ht="55.9" customHeight="1" x14ac:dyDescent="0.25">
      <c r="A174" s="61" t="s">
        <v>274</v>
      </c>
      <c r="B174" s="62" t="s">
        <v>275</v>
      </c>
      <c r="C174" s="62" t="s">
        <v>276</v>
      </c>
      <c r="D174" s="20">
        <f>63328800-1004200</f>
        <v>62324600</v>
      </c>
      <c r="E174" s="20">
        <f>169800+62727700</f>
        <v>62897500</v>
      </c>
      <c r="F174" s="20">
        <f>26000+64664300</f>
        <v>64690300</v>
      </c>
      <c r="G174" s="4"/>
      <c r="H174" s="31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  <c r="BM174" s="4"/>
      <c r="BN174" s="4"/>
    </row>
    <row r="175" spans="1:66" s="6" customFormat="1" ht="53.45" customHeight="1" x14ac:dyDescent="0.25">
      <c r="A175" s="98" t="s">
        <v>277</v>
      </c>
      <c r="B175" s="55" t="s">
        <v>7</v>
      </c>
      <c r="C175" s="55" t="s">
        <v>278</v>
      </c>
      <c r="D175" s="20">
        <f>D176</f>
        <v>3602400</v>
      </c>
      <c r="E175" s="20">
        <f>E176</f>
        <v>3421148.85</v>
      </c>
      <c r="F175" s="20">
        <f>F176</f>
        <v>3776272.13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  <c r="BM175" s="4"/>
      <c r="BN175" s="4"/>
    </row>
    <row r="176" spans="1:66" s="6" customFormat="1" ht="57.6" customHeight="1" x14ac:dyDescent="0.25">
      <c r="A176" s="98" t="s">
        <v>279</v>
      </c>
      <c r="B176" s="18" t="s">
        <v>280</v>
      </c>
      <c r="C176" s="18" t="s">
        <v>281</v>
      </c>
      <c r="D176" s="20">
        <v>3602400</v>
      </c>
      <c r="E176" s="20">
        <f>3421200-51.15</f>
        <v>3421148.85</v>
      </c>
      <c r="F176" s="20">
        <f>3776300-27.87</f>
        <v>3776272.13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  <c r="BM176" s="4"/>
      <c r="BN176" s="4"/>
    </row>
    <row r="177" spans="1:66" s="6" customFormat="1" ht="31.9" customHeight="1" x14ac:dyDescent="0.25">
      <c r="A177" s="98" t="s">
        <v>395</v>
      </c>
      <c r="B177" s="18" t="s">
        <v>7</v>
      </c>
      <c r="C177" s="18" t="s">
        <v>396</v>
      </c>
      <c r="D177" s="20">
        <f>+D178</f>
        <v>12954471.890000001</v>
      </c>
      <c r="E177" s="20">
        <f t="shared" ref="E177:F177" si="55">+E178</f>
        <v>0</v>
      </c>
      <c r="F177" s="20">
        <f t="shared" si="55"/>
        <v>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86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  <c r="BM177" s="4"/>
      <c r="BN177" s="4"/>
    </row>
    <row r="178" spans="1:66" s="6" customFormat="1" ht="30" customHeight="1" x14ac:dyDescent="0.25">
      <c r="A178" s="98" t="s">
        <v>393</v>
      </c>
      <c r="B178" s="18" t="s">
        <v>294</v>
      </c>
      <c r="C178" s="18" t="s">
        <v>394</v>
      </c>
      <c r="D178" s="20">
        <v>12954471.890000001</v>
      </c>
      <c r="E178" s="20">
        <v>0</v>
      </c>
      <c r="F178" s="20">
        <v>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86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  <c r="BM178" s="4"/>
      <c r="BN178" s="4"/>
    </row>
    <row r="179" spans="1:66" s="6" customFormat="1" ht="17.45" customHeight="1" x14ac:dyDescent="0.25">
      <c r="A179" s="98" t="s">
        <v>364</v>
      </c>
      <c r="B179" s="18" t="s">
        <v>7</v>
      </c>
      <c r="C179" s="18" t="s">
        <v>365</v>
      </c>
      <c r="D179" s="20">
        <f t="shared" ref="D179:F179" si="56">+D180</f>
        <v>18649385.009999998</v>
      </c>
      <c r="E179" s="20">
        <f t="shared" si="56"/>
        <v>534000</v>
      </c>
      <c r="F179" s="20">
        <f t="shared" si="56"/>
        <v>534000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  <c r="BM179" s="4"/>
      <c r="BN179" s="4"/>
    </row>
    <row r="180" spans="1:66" s="6" customFormat="1" ht="31.15" customHeight="1" x14ac:dyDescent="0.25">
      <c r="A180" s="98" t="s">
        <v>367</v>
      </c>
      <c r="B180" s="18" t="s">
        <v>280</v>
      </c>
      <c r="C180" s="18" t="s">
        <v>366</v>
      </c>
      <c r="D180" s="20">
        <f>534000+13010000-0.01+5105385.02</f>
        <v>18649385.009999998</v>
      </c>
      <c r="E180" s="20">
        <v>534000</v>
      </c>
      <c r="F180" s="20">
        <v>534000</v>
      </c>
      <c r="G180" s="31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  <c r="BM180" s="4"/>
      <c r="BN180" s="4"/>
    </row>
    <row r="181" spans="1:66" s="6" customFormat="1" ht="25.5" x14ac:dyDescent="0.25">
      <c r="A181" s="47" t="s">
        <v>282</v>
      </c>
      <c r="B181" s="18" t="s">
        <v>7</v>
      </c>
      <c r="C181" s="18" t="s">
        <v>283</v>
      </c>
      <c r="D181" s="20">
        <f t="shared" ref="D181:F181" si="57">+D182</f>
        <v>37375800</v>
      </c>
      <c r="E181" s="20">
        <f t="shared" si="57"/>
        <v>0</v>
      </c>
      <c r="F181" s="20">
        <f t="shared" si="57"/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  <c r="BM181" s="4"/>
      <c r="BN181" s="4"/>
    </row>
    <row r="182" spans="1:66" s="6" customFormat="1" ht="29.45" customHeight="1" x14ac:dyDescent="0.25">
      <c r="A182" s="98" t="s">
        <v>284</v>
      </c>
      <c r="B182" s="18" t="s">
        <v>85</v>
      </c>
      <c r="C182" s="18" t="s">
        <v>285</v>
      </c>
      <c r="D182" s="20">
        <v>37375800</v>
      </c>
      <c r="E182" s="20">
        <v>0</v>
      </c>
      <c r="F182" s="20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  <c r="BM182" s="4"/>
      <c r="BN182" s="4"/>
    </row>
    <row r="183" spans="1:66" s="6" customFormat="1" ht="29.45" customHeight="1" x14ac:dyDescent="0.25">
      <c r="A183" s="98" t="s">
        <v>409</v>
      </c>
      <c r="B183" s="18" t="s">
        <v>7</v>
      </c>
      <c r="C183" s="18" t="s">
        <v>410</v>
      </c>
      <c r="D183" s="20">
        <f>+D184</f>
        <v>0</v>
      </c>
      <c r="E183" s="20">
        <f t="shared" ref="E183:F183" si="58">+E184</f>
        <v>51259200</v>
      </c>
      <c r="F183" s="20">
        <f t="shared" si="58"/>
        <v>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90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  <c r="BM183" s="4"/>
      <c r="BN183" s="4"/>
    </row>
    <row r="184" spans="1:66" s="6" customFormat="1" ht="29.45" customHeight="1" x14ac:dyDescent="0.25">
      <c r="A184" s="98" t="s">
        <v>411</v>
      </c>
      <c r="B184" s="18" t="s">
        <v>275</v>
      </c>
      <c r="C184" s="18" t="s">
        <v>412</v>
      </c>
      <c r="D184" s="20">
        <v>0</v>
      </c>
      <c r="E184" s="20">
        <v>51259200</v>
      </c>
      <c r="F184" s="20"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90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  <c r="BM184" s="4"/>
      <c r="BN184" s="4"/>
    </row>
    <row r="185" spans="1:66" s="6" customFormat="1" ht="15.6" customHeight="1" x14ac:dyDescent="0.25">
      <c r="A185" s="95" t="s">
        <v>286</v>
      </c>
      <c r="B185" s="18" t="s">
        <v>7</v>
      </c>
      <c r="C185" s="48" t="s">
        <v>287</v>
      </c>
      <c r="D185" s="20">
        <f>+D186</f>
        <v>347602300</v>
      </c>
      <c r="E185" s="20">
        <f>+E186</f>
        <v>330985400</v>
      </c>
      <c r="F185" s="20">
        <f>+F186</f>
        <v>310163300</v>
      </c>
      <c r="G185" s="4"/>
      <c r="H185" s="31"/>
      <c r="I185" s="31"/>
      <c r="J185" s="31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  <c r="BM185" s="4"/>
      <c r="BN185" s="4"/>
    </row>
    <row r="186" spans="1:66" s="6" customFormat="1" ht="19.899999999999999" customHeight="1" x14ac:dyDescent="0.25">
      <c r="A186" s="95" t="s">
        <v>288</v>
      </c>
      <c r="B186" s="18" t="s">
        <v>7</v>
      </c>
      <c r="C186" s="48" t="s">
        <v>289</v>
      </c>
      <c r="D186" s="20">
        <f>+D188+D189+D190+D191+D192+D193+D197+D198+D199+D200+D196+D187+D201+D194+D195</f>
        <v>347602300</v>
      </c>
      <c r="E186" s="20">
        <f t="shared" ref="E186:F186" si="59">+E188+E189+E190+E191+E192+E193+E197+E198+E199+E200+E196+E187+E201+E194+E195</f>
        <v>330985400</v>
      </c>
      <c r="F186" s="20">
        <f t="shared" si="59"/>
        <v>310163300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  <c r="BM186" s="4"/>
      <c r="BN186" s="4"/>
    </row>
    <row r="187" spans="1:66" s="6" customFormat="1" ht="56.45" customHeight="1" x14ac:dyDescent="0.25">
      <c r="A187" s="45" t="s">
        <v>385</v>
      </c>
      <c r="B187" s="18" t="s">
        <v>280</v>
      </c>
      <c r="C187" s="48" t="s">
        <v>289</v>
      </c>
      <c r="D187" s="20">
        <v>30967600</v>
      </c>
      <c r="E187" s="20">
        <v>90044700</v>
      </c>
      <c r="F187" s="20">
        <v>90044700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  <c r="BM187" s="4"/>
      <c r="BN187" s="4"/>
    </row>
    <row r="188" spans="1:66" s="6" customFormat="1" ht="66.599999999999994" customHeight="1" x14ac:dyDescent="0.25">
      <c r="A188" s="47" t="s">
        <v>382</v>
      </c>
      <c r="B188" s="18" t="s">
        <v>275</v>
      </c>
      <c r="C188" s="48" t="s">
        <v>289</v>
      </c>
      <c r="D188" s="63">
        <f>681900+470400</f>
        <v>1152300</v>
      </c>
      <c r="E188" s="63">
        <v>6953500</v>
      </c>
      <c r="F188" s="63">
        <v>24928400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  <c r="BM188" s="4"/>
      <c r="BN188" s="4"/>
    </row>
    <row r="189" spans="1:66" s="6" customFormat="1" ht="69.599999999999994" customHeight="1" x14ac:dyDescent="0.25">
      <c r="A189" s="47" t="s">
        <v>290</v>
      </c>
      <c r="B189" s="18" t="s">
        <v>275</v>
      </c>
      <c r="C189" s="48" t="s">
        <v>289</v>
      </c>
      <c r="D189" s="20">
        <v>2505600</v>
      </c>
      <c r="E189" s="20">
        <v>2563200</v>
      </c>
      <c r="F189" s="20">
        <v>2563200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5"/>
      <c r="W189" s="4"/>
      <c r="X189" s="4"/>
      <c r="Y189" s="4"/>
      <c r="Z189" s="4"/>
      <c r="AC189" s="7"/>
      <c r="AD189" s="7"/>
      <c r="AE189" s="7"/>
      <c r="AF189" s="7"/>
      <c r="AG189" s="7"/>
      <c r="AH189" s="7"/>
      <c r="AI189" s="4"/>
      <c r="AJ189" s="4"/>
      <c r="AK189" s="4"/>
      <c r="AL189" s="4"/>
      <c r="AM189" s="4"/>
      <c r="AN189" s="4"/>
      <c r="AO189" s="4"/>
      <c r="AP189" s="4"/>
      <c r="AQ189" s="4"/>
      <c r="AR189" s="8"/>
      <c r="AS189" s="8"/>
      <c r="AT189" s="4"/>
      <c r="AU189" s="4"/>
      <c r="AV189" s="4"/>
      <c r="AW189" s="4"/>
      <c r="BM189" s="4"/>
      <c r="BN189" s="4"/>
    </row>
    <row r="190" spans="1:66" s="6" customFormat="1" ht="67.150000000000006" customHeight="1" x14ac:dyDescent="0.25">
      <c r="A190" s="45" t="s">
        <v>291</v>
      </c>
      <c r="B190" s="18" t="s">
        <v>275</v>
      </c>
      <c r="C190" s="48" t="s">
        <v>289</v>
      </c>
      <c r="D190" s="20">
        <f>4745500+6937500</f>
        <v>11683000</v>
      </c>
      <c r="E190" s="20">
        <f>10885400+181500</f>
        <v>11066900</v>
      </c>
      <c r="F190" s="20">
        <f>171900+10305700</f>
        <v>10477600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5"/>
      <c r="W190" s="4"/>
      <c r="X190" s="4"/>
      <c r="Y190" s="4"/>
      <c r="Z190" s="4"/>
      <c r="AC190" s="7"/>
      <c r="AD190" s="7"/>
      <c r="AE190" s="7"/>
      <c r="AF190" s="7"/>
      <c r="AG190" s="7"/>
      <c r="AH190" s="7"/>
      <c r="AI190" s="4"/>
      <c r="AJ190" s="4"/>
      <c r="AK190" s="4"/>
      <c r="AL190" s="4"/>
      <c r="AM190" s="4"/>
      <c r="AN190" s="4"/>
      <c r="AO190" s="4"/>
      <c r="AP190" s="4"/>
      <c r="AQ190" s="4"/>
      <c r="AR190" s="8"/>
      <c r="AS190" s="8"/>
      <c r="AT190" s="4"/>
      <c r="AU190" s="4"/>
      <c r="AV190" s="4"/>
      <c r="AW190" s="4"/>
      <c r="BM190" s="4"/>
      <c r="BN190" s="4"/>
    </row>
    <row r="191" spans="1:66" s="6" customFormat="1" ht="55.9" customHeight="1" x14ac:dyDescent="0.25">
      <c r="A191" s="45" t="s">
        <v>292</v>
      </c>
      <c r="B191" s="18" t="s">
        <v>275</v>
      </c>
      <c r="C191" s="48" t="s">
        <v>289</v>
      </c>
      <c r="D191" s="20">
        <f>-96900+6900000</f>
        <v>6803100</v>
      </c>
      <c r="E191" s="20">
        <f>-104200+7438300</f>
        <v>7334100</v>
      </c>
      <c r="F191" s="20">
        <f>-104200+7438300</f>
        <v>7334100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  <c r="BM191" s="4"/>
      <c r="BN191" s="4"/>
    </row>
    <row r="192" spans="1:66" s="6" customFormat="1" ht="41.45" customHeight="1" x14ac:dyDescent="0.25">
      <c r="A192" s="99" t="s">
        <v>345</v>
      </c>
      <c r="B192" s="18" t="s">
        <v>275</v>
      </c>
      <c r="C192" s="48" t="s">
        <v>289</v>
      </c>
      <c r="D192" s="20">
        <f>10625700+7231300</f>
        <v>17857000</v>
      </c>
      <c r="E192" s="20">
        <v>0</v>
      </c>
      <c r="F192" s="20">
        <v>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5"/>
      <c r="W192" s="4"/>
      <c r="X192" s="4"/>
      <c r="Y192" s="4"/>
      <c r="Z192" s="4"/>
      <c r="AC192" s="7"/>
      <c r="AD192" s="7"/>
      <c r="AE192" s="7"/>
      <c r="AF192" s="7"/>
      <c r="AG192" s="7"/>
      <c r="AH192" s="7"/>
      <c r="AI192" s="4"/>
      <c r="AJ192" s="4"/>
      <c r="AK192" s="4"/>
      <c r="AL192" s="4"/>
      <c r="AM192" s="4"/>
      <c r="AN192" s="4"/>
      <c r="AO192" s="4"/>
      <c r="AP192" s="4"/>
      <c r="AQ192" s="4"/>
      <c r="AR192" s="8"/>
      <c r="AS192" s="8"/>
      <c r="AT192" s="4"/>
      <c r="AU192" s="4"/>
      <c r="AV192" s="4"/>
      <c r="AW192" s="4"/>
      <c r="BM192" s="4"/>
      <c r="BN192" s="4"/>
    </row>
    <row r="193" spans="1:66" s="6" customFormat="1" ht="96" customHeight="1" x14ac:dyDescent="0.25">
      <c r="A193" s="45" t="s">
        <v>380</v>
      </c>
      <c r="B193" s="18" t="s">
        <v>275</v>
      </c>
      <c r="C193" s="48" t="s">
        <v>289</v>
      </c>
      <c r="D193" s="20">
        <v>6081000</v>
      </c>
      <c r="E193" s="20">
        <v>0</v>
      </c>
      <c r="F193" s="20">
        <v>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  <c r="BM193" s="4"/>
      <c r="BN193" s="4"/>
    </row>
    <row r="194" spans="1:66" s="6" customFormat="1" ht="63.6" customHeight="1" x14ac:dyDescent="0.25">
      <c r="A194" s="45" t="s">
        <v>420</v>
      </c>
      <c r="B194" s="18" t="s">
        <v>275</v>
      </c>
      <c r="C194" s="48" t="s">
        <v>289</v>
      </c>
      <c r="D194" s="71">
        <v>4584900</v>
      </c>
      <c r="E194" s="20">
        <v>0</v>
      </c>
      <c r="F194" s="20">
        <v>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93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  <c r="BM194" s="4"/>
      <c r="BN194" s="4"/>
    </row>
    <row r="195" spans="1:66" s="6" customFormat="1" ht="96" customHeight="1" x14ac:dyDescent="0.25">
      <c r="A195" s="45" t="s">
        <v>421</v>
      </c>
      <c r="B195" s="18" t="s">
        <v>275</v>
      </c>
      <c r="C195" s="48" t="s">
        <v>289</v>
      </c>
      <c r="D195" s="20">
        <v>396700</v>
      </c>
      <c r="E195" s="20">
        <v>0</v>
      </c>
      <c r="F195" s="20">
        <v>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93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BM195" s="4"/>
      <c r="BN195" s="4"/>
    </row>
    <row r="196" spans="1:66" s="6" customFormat="1" ht="136.15" customHeight="1" x14ac:dyDescent="0.25">
      <c r="A196" s="64" t="s">
        <v>384</v>
      </c>
      <c r="B196" s="18" t="s">
        <v>268</v>
      </c>
      <c r="C196" s="48" t="s">
        <v>289</v>
      </c>
      <c r="D196" s="20">
        <v>142941100</v>
      </c>
      <c r="E196" s="20">
        <v>142941100</v>
      </c>
      <c r="F196" s="20">
        <v>159736200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5"/>
      <c r="W196" s="4"/>
      <c r="X196" s="4"/>
      <c r="Y196" s="4"/>
      <c r="Z196" s="4"/>
      <c r="AC196" s="7"/>
      <c r="AD196" s="7"/>
      <c r="AE196" s="7"/>
      <c r="AF196" s="7"/>
      <c r="AG196" s="7"/>
      <c r="AH196" s="7"/>
      <c r="AI196" s="4"/>
      <c r="AJ196" s="4"/>
      <c r="AK196" s="4"/>
      <c r="AL196" s="4"/>
      <c r="AM196" s="4"/>
      <c r="AN196" s="4"/>
      <c r="AO196" s="4"/>
      <c r="AP196" s="4"/>
      <c r="AQ196" s="4"/>
      <c r="AR196" s="8"/>
      <c r="AS196" s="8"/>
      <c r="AT196" s="4"/>
      <c r="AU196" s="4"/>
      <c r="AV196" s="4"/>
      <c r="AW196" s="4"/>
      <c r="BM196" s="4"/>
      <c r="BN196" s="4"/>
    </row>
    <row r="197" spans="1:66" s="6" customFormat="1" ht="56.45" customHeight="1" x14ac:dyDescent="0.25">
      <c r="A197" s="100" t="s">
        <v>293</v>
      </c>
      <c r="B197" s="18" t="s">
        <v>294</v>
      </c>
      <c r="C197" s="48" t="s">
        <v>289</v>
      </c>
      <c r="D197" s="20">
        <v>56755100</v>
      </c>
      <c r="E197" s="20">
        <v>57656800</v>
      </c>
      <c r="F197" s="20">
        <v>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5"/>
      <c r="W197" s="4"/>
      <c r="X197" s="4"/>
      <c r="Y197" s="4"/>
      <c r="Z197" s="4"/>
      <c r="AC197" s="7"/>
      <c r="AD197" s="7"/>
      <c r="AE197" s="7"/>
      <c r="AF197" s="7"/>
      <c r="AG197" s="7"/>
      <c r="AH197" s="7"/>
      <c r="AI197" s="4"/>
      <c r="AJ197" s="4"/>
      <c r="AK197" s="4"/>
      <c r="AL197" s="4"/>
      <c r="AM197" s="4"/>
      <c r="AN197" s="4"/>
      <c r="AO197" s="4"/>
      <c r="AP197" s="4"/>
      <c r="AQ197" s="4"/>
      <c r="AR197" s="8"/>
      <c r="AS197" s="8"/>
      <c r="AT197" s="4"/>
      <c r="AU197" s="4"/>
      <c r="AV197" s="4"/>
      <c r="AW197" s="4"/>
      <c r="BM197" s="4"/>
      <c r="BN197" s="4"/>
    </row>
    <row r="198" spans="1:66" s="6" customFormat="1" ht="41.45" customHeight="1" x14ac:dyDescent="0.25">
      <c r="A198" s="47" t="s">
        <v>295</v>
      </c>
      <c r="B198" s="18" t="s">
        <v>221</v>
      </c>
      <c r="C198" s="48" t="s">
        <v>289</v>
      </c>
      <c r="D198" s="20">
        <f>10000000+5000000</f>
        <v>15000000</v>
      </c>
      <c r="E198" s="20">
        <f>10000000+2425100</f>
        <v>12425100</v>
      </c>
      <c r="F198" s="20">
        <f>2425100+10000000</f>
        <v>12425100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5"/>
      <c r="W198" s="4"/>
      <c r="X198" s="4"/>
      <c r="Y198" s="4"/>
      <c r="Z198" s="4"/>
      <c r="AC198" s="7"/>
      <c r="AD198" s="7"/>
      <c r="AE198" s="7"/>
      <c r="AF198" s="7"/>
      <c r="AG198" s="7"/>
      <c r="AH198" s="7"/>
      <c r="AI198" s="4"/>
      <c r="AJ198" s="4"/>
      <c r="AK198" s="4"/>
      <c r="AL198" s="4"/>
      <c r="AM198" s="4"/>
      <c r="AN198" s="4"/>
      <c r="AO198" s="4"/>
      <c r="AP198" s="4"/>
      <c r="AQ198" s="4"/>
      <c r="AR198" s="8"/>
      <c r="AS198" s="8"/>
      <c r="AT198" s="4"/>
      <c r="AU198" s="4"/>
      <c r="AV198" s="4"/>
      <c r="AW198" s="4"/>
      <c r="BM198" s="4"/>
      <c r="BN198" s="4"/>
    </row>
    <row r="199" spans="1:66" s="6" customFormat="1" ht="81" customHeight="1" x14ac:dyDescent="0.25">
      <c r="A199" s="99" t="s">
        <v>296</v>
      </c>
      <c r="B199" s="18" t="s">
        <v>85</v>
      </c>
      <c r="C199" s="48" t="s">
        <v>289</v>
      </c>
      <c r="D199" s="63">
        <v>3512200</v>
      </c>
      <c r="E199" s="20">
        <f>3512200+3512200+89076844.92-3512200-3512200-89076844.92</f>
        <v>0</v>
      </c>
      <c r="F199" s="20">
        <v>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93"/>
      <c r="W199" s="4"/>
      <c r="X199" s="4"/>
      <c r="Y199" s="4"/>
      <c r="Z199" s="4"/>
      <c r="AC199" s="7"/>
      <c r="AD199" s="7"/>
      <c r="AE199" s="7"/>
      <c r="AF199" s="7"/>
      <c r="AG199" s="7"/>
      <c r="AH199" s="7"/>
      <c r="AI199" s="4"/>
      <c r="AJ199" s="4"/>
      <c r="AK199" s="4"/>
      <c r="AL199" s="4"/>
      <c r="AM199" s="4"/>
      <c r="AN199" s="4"/>
      <c r="AO199" s="4"/>
      <c r="AP199" s="4"/>
      <c r="AQ199" s="4"/>
      <c r="AR199" s="8"/>
      <c r="AS199" s="8"/>
      <c r="AT199" s="4"/>
      <c r="AU199" s="4"/>
      <c r="AV199" s="4"/>
      <c r="AW199" s="4"/>
      <c r="BF199" s="13"/>
      <c r="BM199" s="4"/>
      <c r="BN199" s="4"/>
    </row>
    <row r="200" spans="1:66" s="6" customFormat="1" ht="40.9" customHeight="1" x14ac:dyDescent="0.25">
      <c r="A200" s="47" t="s">
        <v>297</v>
      </c>
      <c r="B200" s="18" t="s">
        <v>85</v>
      </c>
      <c r="C200" s="48" t="s">
        <v>289</v>
      </c>
      <c r="D200" s="20">
        <v>1275000</v>
      </c>
      <c r="E200" s="20">
        <v>0</v>
      </c>
      <c r="F200" s="20">
        <v>2654000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5"/>
      <c r="W200" s="4"/>
      <c r="X200" s="4"/>
      <c r="Y200" s="4"/>
      <c r="Z200" s="4"/>
      <c r="AC200" s="7"/>
      <c r="AD200" s="7"/>
      <c r="AE200" s="7"/>
      <c r="AF200" s="7"/>
      <c r="AG200" s="7"/>
      <c r="AH200" s="7"/>
      <c r="AI200" s="4"/>
      <c r="AJ200" s="4"/>
      <c r="AK200" s="4"/>
      <c r="AL200" s="4"/>
      <c r="AM200" s="4"/>
      <c r="AN200" s="4"/>
      <c r="AO200" s="4"/>
      <c r="AP200" s="4"/>
      <c r="AQ200" s="4"/>
      <c r="AR200" s="8"/>
      <c r="AS200" s="8"/>
      <c r="AT200" s="4"/>
      <c r="AU200" s="4"/>
      <c r="AV200" s="4"/>
      <c r="AW200" s="4"/>
      <c r="BM200" s="4"/>
      <c r="BN200" s="4"/>
    </row>
    <row r="201" spans="1:66" s="6" customFormat="1" ht="42.6" customHeight="1" x14ac:dyDescent="0.25">
      <c r="A201" s="99" t="s">
        <v>419</v>
      </c>
      <c r="B201" s="18" t="s">
        <v>85</v>
      </c>
      <c r="C201" s="48" t="s">
        <v>289</v>
      </c>
      <c r="D201" s="20">
        <f>14781400+31306300</f>
        <v>46087700</v>
      </c>
      <c r="E201" s="20">
        <v>0</v>
      </c>
      <c r="F201" s="20">
        <v>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92"/>
      <c r="W201" s="4"/>
      <c r="X201" s="4"/>
      <c r="Y201" s="4"/>
      <c r="Z201" s="4"/>
      <c r="AC201" s="7"/>
      <c r="AD201" s="7"/>
      <c r="AE201" s="7"/>
      <c r="AF201" s="7"/>
      <c r="AG201" s="7"/>
      <c r="AH201" s="7"/>
      <c r="AI201" s="4"/>
      <c r="AJ201" s="4"/>
      <c r="AK201" s="4"/>
      <c r="AL201" s="4"/>
      <c r="AM201" s="4"/>
      <c r="AN201" s="4"/>
      <c r="AO201" s="4"/>
      <c r="AP201" s="4"/>
      <c r="AQ201" s="4"/>
      <c r="AR201" s="8"/>
      <c r="AS201" s="8"/>
      <c r="AT201" s="4"/>
      <c r="AU201" s="4"/>
      <c r="AV201" s="4"/>
      <c r="AW201" s="4"/>
      <c r="BM201" s="4"/>
      <c r="BN201" s="4"/>
    </row>
    <row r="202" spans="1:66" s="6" customFormat="1" ht="16.899999999999999" customHeight="1" x14ac:dyDescent="0.25">
      <c r="A202" s="95" t="s">
        <v>298</v>
      </c>
      <c r="B202" s="18" t="s">
        <v>7</v>
      </c>
      <c r="C202" s="21" t="s">
        <v>299</v>
      </c>
      <c r="D202" s="20">
        <f>+D203+D205+D220+D218</f>
        <v>1611893200</v>
      </c>
      <c r="E202" s="20">
        <f t="shared" ref="E202:F202" si="60">+E203+E205+E220+E218</f>
        <v>1646157700</v>
      </c>
      <c r="F202" s="20">
        <f t="shared" si="60"/>
        <v>1646156900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  <c r="BM202" s="4"/>
      <c r="BN202" s="4"/>
    </row>
    <row r="203" spans="1:66" s="67" customFormat="1" ht="42" customHeight="1" x14ac:dyDescent="0.25">
      <c r="A203" s="95" t="s">
        <v>300</v>
      </c>
      <c r="B203" s="18" t="s">
        <v>7</v>
      </c>
      <c r="C203" s="21" t="s">
        <v>301</v>
      </c>
      <c r="D203" s="20">
        <f>+D204</f>
        <v>55547800</v>
      </c>
      <c r="E203" s="20">
        <f>+E204</f>
        <v>55547800</v>
      </c>
      <c r="F203" s="20">
        <f>+F204</f>
        <v>55547800</v>
      </c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6"/>
      <c r="W203" s="65"/>
      <c r="X203" s="65"/>
      <c r="Y203" s="65"/>
      <c r="Z203" s="65"/>
      <c r="AC203" s="68"/>
      <c r="AD203" s="68"/>
      <c r="AE203" s="68"/>
      <c r="AF203" s="68"/>
      <c r="AG203" s="68"/>
      <c r="AH203" s="68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  <c r="AV203" s="65"/>
      <c r="AW203" s="65"/>
      <c r="BM203" s="65"/>
      <c r="BN203" s="65"/>
    </row>
    <row r="204" spans="1:66" s="67" customFormat="1" ht="40.9" customHeight="1" x14ac:dyDescent="0.25">
      <c r="A204" s="99" t="s">
        <v>330</v>
      </c>
      <c r="B204" s="18" t="s">
        <v>85</v>
      </c>
      <c r="C204" s="21" t="s">
        <v>302</v>
      </c>
      <c r="D204" s="63">
        <v>55547800</v>
      </c>
      <c r="E204" s="63">
        <v>55547800</v>
      </c>
      <c r="F204" s="63">
        <v>55547800</v>
      </c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6"/>
      <c r="W204" s="65"/>
      <c r="X204" s="65"/>
      <c r="Y204" s="65"/>
      <c r="Z204" s="65"/>
      <c r="AC204" s="68"/>
      <c r="AD204" s="68"/>
      <c r="AE204" s="68"/>
      <c r="AF204" s="68"/>
      <c r="AG204" s="68"/>
      <c r="AH204" s="68"/>
      <c r="AI204" s="65"/>
      <c r="AJ204" s="65"/>
      <c r="AK204" s="65"/>
      <c r="AL204" s="65"/>
      <c r="AM204" s="65"/>
      <c r="AN204" s="65"/>
      <c r="AO204" s="65"/>
      <c r="AP204" s="65"/>
      <c r="AQ204" s="65"/>
      <c r="AR204" s="65"/>
      <c r="AS204" s="65"/>
      <c r="AT204" s="65"/>
      <c r="AU204" s="65"/>
      <c r="AV204" s="65"/>
      <c r="AW204" s="65"/>
      <c r="BM204" s="65"/>
      <c r="BN204" s="65"/>
    </row>
    <row r="205" spans="1:66" s="6" customFormat="1" ht="30.6" customHeight="1" x14ac:dyDescent="0.25">
      <c r="A205" s="95" t="s">
        <v>303</v>
      </c>
      <c r="B205" s="18" t="s">
        <v>7</v>
      </c>
      <c r="C205" s="18" t="s">
        <v>304</v>
      </c>
      <c r="D205" s="20">
        <f>+D206</f>
        <v>29143600</v>
      </c>
      <c r="E205" s="20">
        <f>+E206</f>
        <v>29143600</v>
      </c>
      <c r="F205" s="20">
        <f>+F206</f>
        <v>29143600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5"/>
      <c r="W205" s="4"/>
      <c r="X205" s="4"/>
      <c r="Y205" s="4"/>
      <c r="Z205" s="4"/>
      <c r="AC205" s="7"/>
      <c r="AD205" s="7"/>
      <c r="AE205" s="7"/>
      <c r="AF205" s="7"/>
      <c r="AG205" s="7"/>
      <c r="AH205" s="7"/>
      <c r="AI205" s="4"/>
      <c r="AJ205" s="4"/>
      <c r="AK205" s="4"/>
      <c r="AL205" s="4"/>
      <c r="AM205" s="4"/>
      <c r="AN205" s="4"/>
      <c r="AO205" s="4"/>
      <c r="AP205" s="4"/>
      <c r="AQ205" s="4"/>
      <c r="AR205" s="8"/>
      <c r="AS205" s="8"/>
      <c r="AT205" s="4"/>
      <c r="AU205" s="4"/>
      <c r="AV205" s="4"/>
      <c r="AW205" s="4"/>
      <c r="BM205" s="4"/>
      <c r="BN205" s="4"/>
    </row>
    <row r="206" spans="1:66" s="67" customFormat="1" ht="30" customHeight="1" x14ac:dyDescent="0.25">
      <c r="A206" s="95" t="s">
        <v>305</v>
      </c>
      <c r="B206" s="18" t="s">
        <v>7</v>
      </c>
      <c r="C206" s="18" t="s">
        <v>306</v>
      </c>
      <c r="D206" s="20">
        <f>SUM(D207:D217)</f>
        <v>29143600</v>
      </c>
      <c r="E206" s="20">
        <f>SUM(E207:E217)</f>
        <v>29143600</v>
      </c>
      <c r="F206" s="20">
        <f>SUM(F207:F217)</f>
        <v>29143600</v>
      </c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6"/>
      <c r="W206" s="65"/>
      <c r="X206" s="65"/>
      <c r="Y206" s="65"/>
      <c r="Z206" s="65"/>
      <c r="AC206" s="68"/>
      <c r="AD206" s="68"/>
      <c r="AE206" s="68"/>
      <c r="AF206" s="68"/>
      <c r="AG206" s="68"/>
      <c r="AH206" s="68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  <c r="AV206" s="65"/>
      <c r="AW206" s="65"/>
      <c r="BM206" s="65"/>
      <c r="BN206" s="65"/>
    </row>
    <row r="207" spans="1:66" s="6" customFormat="1" ht="41.45" customHeight="1" x14ac:dyDescent="0.25">
      <c r="A207" s="69" t="s">
        <v>307</v>
      </c>
      <c r="B207" s="18" t="s">
        <v>275</v>
      </c>
      <c r="C207" s="18" t="s">
        <v>306</v>
      </c>
      <c r="D207" s="63">
        <v>13551700</v>
      </c>
      <c r="E207" s="63">
        <v>13551700</v>
      </c>
      <c r="F207" s="63">
        <v>13551700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5"/>
      <c r="W207" s="4"/>
      <c r="X207" s="4"/>
      <c r="Y207" s="4"/>
      <c r="Z207" s="4"/>
      <c r="AC207" s="7"/>
      <c r="AD207" s="7"/>
      <c r="AE207" s="7"/>
      <c r="AF207" s="7"/>
      <c r="AG207" s="7"/>
      <c r="AH207" s="7"/>
      <c r="AI207" s="4"/>
      <c r="AJ207" s="4"/>
      <c r="AK207" s="4"/>
      <c r="AL207" s="4"/>
      <c r="AM207" s="4"/>
      <c r="AN207" s="4"/>
      <c r="AO207" s="4"/>
      <c r="AP207" s="4"/>
      <c r="AQ207" s="4"/>
      <c r="AR207" s="8"/>
      <c r="AS207" s="8"/>
      <c r="AT207" s="4"/>
      <c r="AU207" s="4"/>
      <c r="AV207" s="4"/>
      <c r="AW207" s="4"/>
      <c r="BM207" s="4"/>
      <c r="BN207" s="4"/>
    </row>
    <row r="208" spans="1:66" s="6" customFormat="1" ht="83.45" customHeight="1" x14ac:dyDescent="0.25">
      <c r="A208" s="34" t="s">
        <v>363</v>
      </c>
      <c r="B208" s="18" t="s">
        <v>275</v>
      </c>
      <c r="C208" s="18" t="s">
        <v>306</v>
      </c>
      <c r="D208" s="63">
        <v>55700</v>
      </c>
      <c r="E208" s="63">
        <v>55700</v>
      </c>
      <c r="F208" s="63">
        <v>55700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  <c r="AY208" s="119"/>
      <c r="AZ208" s="119"/>
      <c r="BA208" s="119"/>
      <c r="BB208" s="119"/>
      <c r="BC208" s="119"/>
      <c r="BD208" s="119"/>
      <c r="BM208" s="4"/>
      <c r="BN208" s="4"/>
    </row>
    <row r="209" spans="1:66" s="6" customFormat="1" ht="27" customHeight="1" x14ac:dyDescent="0.25">
      <c r="A209" s="101" t="s">
        <v>308</v>
      </c>
      <c r="B209" s="18" t="s">
        <v>275</v>
      </c>
      <c r="C209" s="18" t="s">
        <v>306</v>
      </c>
      <c r="D209" s="63">
        <v>3337200</v>
      </c>
      <c r="E209" s="63">
        <v>3337200</v>
      </c>
      <c r="F209" s="63">
        <v>3337200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5"/>
      <c r="W209" s="4"/>
      <c r="X209" s="4"/>
      <c r="Y209" s="4"/>
      <c r="Z209" s="4"/>
      <c r="AC209" s="7"/>
      <c r="AD209" s="7"/>
      <c r="AE209" s="7"/>
      <c r="AF209" s="7"/>
      <c r="AG209" s="7"/>
      <c r="AH209" s="7"/>
      <c r="AI209" s="4"/>
      <c r="AJ209" s="4"/>
      <c r="AK209" s="4"/>
      <c r="AL209" s="4"/>
      <c r="AM209" s="4"/>
      <c r="AN209" s="4"/>
      <c r="AO209" s="4"/>
      <c r="AP209" s="4"/>
      <c r="AQ209" s="4"/>
      <c r="AR209" s="8"/>
      <c r="AS209" s="8"/>
      <c r="AT209" s="4"/>
      <c r="AU209" s="4"/>
      <c r="AV209" s="4"/>
      <c r="AW209" s="4"/>
      <c r="AZ209" s="120"/>
      <c r="BA209" s="120"/>
      <c r="BB209" s="120"/>
      <c r="BC209" s="120"/>
      <c r="BD209" s="120"/>
      <c r="BE209" s="120"/>
      <c r="BM209" s="4"/>
      <c r="BN209" s="4"/>
    </row>
    <row r="210" spans="1:66" s="67" customFormat="1" ht="38.25" x14ac:dyDescent="0.2">
      <c r="A210" s="69" t="s">
        <v>309</v>
      </c>
      <c r="B210" s="18" t="s">
        <v>221</v>
      </c>
      <c r="C210" s="18" t="s">
        <v>306</v>
      </c>
      <c r="D210" s="20">
        <v>62200</v>
      </c>
      <c r="E210" s="20">
        <v>62200</v>
      </c>
      <c r="F210" s="20">
        <v>62200</v>
      </c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6"/>
      <c r="W210" s="65"/>
      <c r="X210" s="65"/>
      <c r="Y210" s="65"/>
      <c r="Z210" s="65"/>
      <c r="AC210" s="68"/>
      <c r="AD210" s="68"/>
      <c r="AE210" s="68"/>
      <c r="AF210" s="68"/>
      <c r="AG210" s="68"/>
      <c r="AH210" s="68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5"/>
      <c r="AW210" s="65"/>
      <c r="BM210" s="65"/>
      <c r="BN210" s="65"/>
    </row>
    <row r="211" spans="1:66" s="67" customFormat="1" ht="25.5" x14ac:dyDescent="0.25">
      <c r="A211" s="95" t="s">
        <v>310</v>
      </c>
      <c r="B211" s="18" t="s">
        <v>221</v>
      </c>
      <c r="C211" s="18" t="s">
        <v>306</v>
      </c>
      <c r="D211" s="63">
        <v>176300</v>
      </c>
      <c r="E211" s="63">
        <v>176300</v>
      </c>
      <c r="F211" s="63">
        <v>176300</v>
      </c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6"/>
      <c r="W211" s="65"/>
      <c r="X211" s="65"/>
      <c r="Y211" s="65"/>
      <c r="Z211" s="65"/>
      <c r="AC211" s="68"/>
      <c r="AD211" s="68"/>
      <c r="AE211" s="68"/>
      <c r="AF211" s="68"/>
      <c r="AG211" s="68"/>
      <c r="AH211" s="68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BM211" s="65"/>
      <c r="BN211" s="65"/>
    </row>
    <row r="212" spans="1:66" s="67" customFormat="1" ht="51" x14ac:dyDescent="0.25">
      <c r="A212" s="109" t="s">
        <v>311</v>
      </c>
      <c r="B212" s="18" t="s">
        <v>221</v>
      </c>
      <c r="C212" s="18" t="s">
        <v>306</v>
      </c>
      <c r="D212" s="70">
        <v>3926900</v>
      </c>
      <c r="E212" s="70">
        <v>3926900</v>
      </c>
      <c r="F212" s="70">
        <v>3926900</v>
      </c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6"/>
      <c r="W212" s="65"/>
      <c r="X212" s="65"/>
      <c r="Y212" s="65"/>
      <c r="Z212" s="65"/>
      <c r="AC212" s="68"/>
      <c r="AD212" s="68"/>
      <c r="AE212" s="68"/>
      <c r="AF212" s="68"/>
      <c r="AG212" s="68"/>
      <c r="AH212" s="68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  <c r="AV212" s="65"/>
      <c r="AW212" s="65"/>
      <c r="BM212" s="65"/>
      <c r="BN212" s="65"/>
    </row>
    <row r="213" spans="1:66" s="6" customFormat="1" ht="53.45" customHeight="1" x14ac:dyDescent="0.25">
      <c r="A213" s="69" t="s">
        <v>312</v>
      </c>
      <c r="B213" s="18" t="s">
        <v>221</v>
      </c>
      <c r="C213" s="18" t="s">
        <v>306</v>
      </c>
      <c r="D213" s="63">
        <v>3257100</v>
      </c>
      <c r="E213" s="63">
        <v>3257100</v>
      </c>
      <c r="F213" s="63">
        <v>3257100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5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  <c r="BM213" s="4"/>
      <c r="BN213" s="4"/>
    </row>
    <row r="214" spans="1:66" s="67" customFormat="1" ht="27.6" customHeight="1" x14ac:dyDescent="0.25">
      <c r="A214" s="95" t="s">
        <v>313</v>
      </c>
      <c r="B214" s="18" t="s">
        <v>221</v>
      </c>
      <c r="C214" s="18" t="s">
        <v>306</v>
      </c>
      <c r="D214" s="70">
        <v>1077800</v>
      </c>
      <c r="E214" s="70">
        <v>1077800</v>
      </c>
      <c r="F214" s="70">
        <v>1077800</v>
      </c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6"/>
      <c r="W214" s="65"/>
      <c r="X214" s="65"/>
      <c r="Y214" s="65"/>
      <c r="Z214" s="65"/>
      <c r="AC214" s="68"/>
      <c r="AD214" s="68"/>
      <c r="AE214" s="68"/>
      <c r="AF214" s="68"/>
      <c r="AG214" s="68"/>
      <c r="AH214" s="68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BM214" s="65"/>
      <c r="BN214" s="65"/>
    </row>
    <row r="215" spans="1:66" s="67" customFormat="1" ht="80.45" customHeight="1" x14ac:dyDescent="0.25">
      <c r="A215" s="95" t="s">
        <v>314</v>
      </c>
      <c r="B215" s="18" t="s">
        <v>221</v>
      </c>
      <c r="C215" s="18" t="s">
        <v>306</v>
      </c>
      <c r="D215" s="71">
        <v>700</v>
      </c>
      <c r="E215" s="71">
        <v>700</v>
      </c>
      <c r="F215" s="71">
        <v>700</v>
      </c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6"/>
      <c r="W215" s="65"/>
      <c r="X215" s="65"/>
      <c r="Y215" s="65"/>
      <c r="Z215" s="65"/>
      <c r="AC215" s="68"/>
      <c r="AD215" s="68"/>
      <c r="AE215" s="68"/>
      <c r="AF215" s="68"/>
      <c r="AG215" s="68"/>
      <c r="AH215" s="68"/>
      <c r="AI215" s="65"/>
      <c r="AJ215" s="65"/>
      <c r="AK215" s="65"/>
      <c r="AL215" s="65"/>
      <c r="AM215" s="65"/>
      <c r="AN215" s="65"/>
      <c r="AO215" s="65"/>
      <c r="AP215" s="65"/>
      <c r="AQ215" s="65"/>
      <c r="AR215" s="65"/>
      <c r="AS215" s="65"/>
      <c r="AT215" s="65"/>
      <c r="AU215" s="65"/>
      <c r="AV215" s="65"/>
      <c r="AW215" s="65"/>
      <c r="BM215" s="65"/>
      <c r="BN215" s="65"/>
    </row>
    <row r="216" spans="1:66" s="6" customFormat="1" ht="46.15" customHeight="1" x14ac:dyDescent="0.25">
      <c r="A216" s="95" t="s">
        <v>315</v>
      </c>
      <c r="B216" s="18" t="s">
        <v>221</v>
      </c>
      <c r="C216" s="18" t="s">
        <v>306</v>
      </c>
      <c r="D216" s="63">
        <v>2154300</v>
      </c>
      <c r="E216" s="63">
        <v>2154300</v>
      </c>
      <c r="F216" s="63">
        <v>2154300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5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  <c r="BM216" s="4"/>
      <c r="BN216" s="4"/>
    </row>
    <row r="217" spans="1:66" s="6" customFormat="1" ht="57" customHeight="1" x14ac:dyDescent="0.25">
      <c r="A217" s="102" t="s">
        <v>344</v>
      </c>
      <c r="B217" s="18" t="s">
        <v>85</v>
      </c>
      <c r="C217" s="18" t="s">
        <v>306</v>
      </c>
      <c r="D217" s="63">
        <v>1543700</v>
      </c>
      <c r="E217" s="63">
        <v>1543700</v>
      </c>
      <c r="F217" s="63">
        <v>1543700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5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  <c r="AY217" s="121"/>
      <c r="AZ217" s="121"/>
      <c r="BA217" s="121"/>
      <c r="BB217" s="121"/>
      <c r="BC217" s="121"/>
      <c r="BD217" s="121"/>
      <c r="BM217" s="4"/>
      <c r="BN217" s="4"/>
    </row>
    <row r="218" spans="1:66" s="6" customFormat="1" ht="44.45" customHeight="1" x14ac:dyDescent="0.25">
      <c r="A218" s="95" t="s">
        <v>381</v>
      </c>
      <c r="B218" s="18" t="s">
        <v>7</v>
      </c>
      <c r="C218" s="55" t="s">
        <v>316</v>
      </c>
      <c r="D218" s="63">
        <f>+D219</f>
        <v>83200</v>
      </c>
      <c r="E218" s="63">
        <f>+E219</f>
        <v>6800</v>
      </c>
      <c r="F218" s="63">
        <f>+F219</f>
        <v>6000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5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  <c r="BM218" s="4"/>
      <c r="BN218" s="4"/>
    </row>
    <row r="219" spans="1:66" s="6" customFormat="1" ht="57.6" customHeight="1" x14ac:dyDescent="0.25">
      <c r="A219" s="95" t="s">
        <v>317</v>
      </c>
      <c r="B219" s="18" t="s">
        <v>221</v>
      </c>
      <c r="C219" s="55" t="s">
        <v>318</v>
      </c>
      <c r="D219" s="63">
        <v>83200</v>
      </c>
      <c r="E219" s="63">
        <v>6800</v>
      </c>
      <c r="F219" s="63">
        <v>6000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5"/>
      <c r="W219" s="4"/>
      <c r="X219" s="4"/>
      <c r="Y219" s="4"/>
      <c r="Z219" s="4"/>
      <c r="AC219" s="7"/>
      <c r="AD219" s="7"/>
      <c r="AE219" s="7"/>
      <c r="AF219" s="7"/>
      <c r="AG219" s="7"/>
      <c r="AH219" s="7"/>
      <c r="AI219" s="4"/>
      <c r="AJ219" s="4"/>
      <c r="AK219" s="4"/>
      <c r="AL219" s="4"/>
      <c r="AM219" s="4"/>
      <c r="AN219" s="4"/>
      <c r="AO219" s="4"/>
      <c r="AP219" s="4"/>
      <c r="AQ219" s="4"/>
      <c r="AR219" s="8"/>
      <c r="AS219" s="8"/>
      <c r="AT219" s="4"/>
      <c r="AU219" s="4"/>
      <c r="AV219" s="4"/>
      <c r="AW219" s="4"/>
      <c r="BM219" s="4"/>
      <c r="BN219" s="4"/>
    </row>
    <row r="220" spans="1:66" s="6" customFormat="1" ht="18" customHeight="1" x14ac:dyDescent="0.25">
      <c r="A220" s="95" t="s">
        <v>319</v>
      </c>
      <c r="B220" s="18" t="s">
        <v>7</v>
      </c>
      <c r="C220" s="21" t="s">
        <v>320</v>
      </c>
      <c r="D220" s="20">
        <f>+D221</f>
        <v>1527118600</v>
      </c>
      <c r="E220" s="20">
        <f>+E221</f>
        <v>1561459500</v>
      </c>
      <c r="F220" s="20">
        <f>+F221</f>
        <v>1561459500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5"/>
      <c r="W220" s="4"/>
      <c r="X220" s="4"/>
      <c r="Y220" s="4"/>
      <c r="Z220" s="4"/>
      <c r="AC220" s="7"/>
      <c r="AD220" s="7"/>
      <c r="AE220" s="7"/>
      <c r="AF220" s="7"/>
      <c r="AG220" s="7"/>
      <c r="AH220" s="7"/>
      <c r="AI220" s="4"/>
      <c r="AJ220" s="4"/>
      <c r="AK220" s="4"/>
      <c r="AL220" s="4"/>
      <c r="AM220" s="4"/>
      <c r="AN220" s="4"/>
      <c r="AO220" s="4"/>
      <c r="AP220" s="4"/>
      <c r="AQ220" s="4"/>
      <c r="AR220" s="8"/>
      <c r="AS220" s="8"/>
      <c r="AT220" s="4"/>
      <c r="AU220" s="4"/>
      <c r="AV220" s="4"/>
      <c r="AW220" s="4"/>
      <c r="BM220" s="4"/>
      <c r="BN220" s="4"/>
    </row>
    <row r="221" spans="1:66" s="6" customFormat="1" ht="16.899999999999999" customHeight="1" x14ac:dyDescent="0.25">
      <c r="A221" s="95" t="s">
        <v>321</v>
      </c>
      <c r="B221" s="18" t="s">
        <v>7</v>
      </c>
      <c r="C221" s="21" t="s">
        <v>322</v>
      </c>
      <c r="D221" s="20">
        <f t="shared" ref="D221:F221" si="61">+D222+D223</f>
        <v>1527118600</v>
      </c>
      <c r="E221" s="20">
        <f t="shared" si="61"/>
        <v>1561459500</v>
      </c>
      <c r="F221" s="20">
        <f t="shared" si="61"/>
        <v>1561459500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5"/>
      <c r="W221" s="4"/>
      <c r="X221" s="4"/>
      <c r="Y221" s="4"/>
      <c r="Z221" s="4"/>
      <c r="AC221" s="7"/>
      <c r="AD221" s="7"/>
      <c r="AE221" s="7"/>
      <c r="AF221" s="7"/>
      <c r="AG221" s="7"/>
      <c r="AH221" s="7"/>
      <c r="AI221" s="4"/>
      <c r="AJ221" s="4"/>
      <c r="AK221" s="4"/>
      <c r="AL221" s="4"/>
      <c r="AM221" s="4"/>
      <c r="AN221" s="4"/>
      <c r="AO221" s="4"/>
      <c r="AP221" s="4"/>
      <c r="AQ221" s="4"/>
      <c r="AR221" s="8"/>
      <c r="AS221" s="8"/>
      <c r="AT221" s="4"/>
      <c r="AU221" s="4"/>
      <c r="AV221" s="4"/>
      <c r="AW221" s="4"/>
      <c r="BM221" s="4"/>
      <c r="BN221" s="4"/>
    </row>
    <row r="222" spans="1:66" s="6" customFormat="1" ht="80.45" customHeight="1" x14ac:dyDescent="0.25">
      <c r="A222" s="99" t="s">
        <v>323</v>
      </c>
      <c r="B222" s="18" t="s">
        <v>275</v>
      </c>
      <c r="C222" s="21" t="s">
        <v>324</v>
      </c>
      <c r="D222" s="37">
        <f>678744000+46758500</f>
        <v>725502500</v>
      </c>
      <c r="E222" s="37">
        <f>-17026400+728808600</f>
        <v>711782200</v>
      </c>
      <c r="F222" s="37">
        <f>-17026400+728808600</f>
        <v>711782200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5"/>
      <c r="W222" s="4"/>
      <c r="X222" s="4"/>
      <c r="Y222" s="4"/>
      <c r="Z222" s="4"/>
      <c r="AC222" s="7"/>
      <c r="AD222" s="7"/>
      <c r="AE222" s="7"/>
      <c r="AF222" s="7"/>
      <c r="AG222" s="7"/>
      <c r="AH222" s="7"/>
      <c r="AI222" s="4"/>
      <c r="AJ222" s="4"/>
      <c r="AK222" s="4"/>
      <c r="AL222" s="4"/>
      <c r="AM222" s="4"/>
      <c r="AN222" s="4"/>
      <c r="AO222" s="4"/>
      <c r="AP222" s="4"/>
      <c r="AQ222" s="4"/>
      <c r="AR222" s="8"/>
      <c r="AS222" s="8"/>
      <c r="AT222" s="4"/>
      <c r="AU222" s="4"/>
      <c r="AV222" s="4"/>
      <c r="AW222" s="4"/>
      <c r="BM222" s="4"/>
      <c r="BN222" s="4"/>
    </row>
    <row r="223" spans="1:66" s="6" customFormat="1" ht="57.6" customHeight="1" x14ac:dyDescent="0.25">
      <c r="A223" s="99" t="s">
        <v>325</v>
      </c>
      <c r="B223" s="18" t="s">
        <v>275</v>
      </c>
      <c r="C223" s="21" t="s">
        <v>322</v>
      </c>
      <c r="D223" s="37">
        <f>798258600+3357500</f>
        <v>801616100</v>
      </c>
      <c r="E223" s="37">
        <f>-8404600+858081900</f>
        <v>849677300</v>
      </c>
      <c r="F223" s="37">
        <f>-8404600+858081900</f>
        <v>849677300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5"/>
      <c r="W223" s="4"/>
      <c r="X223" s="4"/>
      <c r="Y223" s="4"/>
      <c r="Z223" s="4"/>
      <c r="AC223" s="7"/>
      <c r="AD223" s="7"/>
      <c r="AE223" s="7"/>
      <c r="AF223" s="7"/>
      <c r="AG223" s="7"/>
      <c r="AH223" s="7"/>
      <c r="AI223" s="4"/>
      <c r="AJ223" s="4"/>
      <c r="AK223" s="4"/>
      <c r="AL223" s="4"/>
      <c r="AM223" s="4"/>
      <c r="AN223" s="4"/>
      <c r="AO223" s="4"/>
      <c r="AP223" s="4"/>
      <c r="AQ223" s="4"/>
      <c r="AR223" s="8"/>
      <c r="AS223" s="8"/>
      <c r="AT223" s="4"/>
      <c r="AU223" s="4"/>
      <c r="AV223" s="4"/>
      <c r="AW223" s="4"/>
      <c r="BM223" s="4"/>
      <c r="BN223" s="4"/>
    </row>
    <row r="224" spans="1:66" s="6" customFormat="1" ht="17.45" customHeight="1" x14ac:dyDescent="0.25">
      <c r="A224" s="99" t="s">
        <v>387</v>
      </c>
      <c r="B224" s="18" t="s">
        <v>7</v>
      </c>
      <c r="C224" s="21" t="s">
        <v>388</v>
      </c>
      <c r="D224" s="37">
        <f>+D227+D225</f>
        <v>147955000</v>
      </c>
      <c r="E224" s="37">
        <f t="shared" ref="E224:F224" si="62">+E227+E225</f>
        <v>53890000</v>
      </c>
      <c r="F224" s="37">
        <f t="shared" si="62"/>
        <v>55110000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86"/>
      <c r="W224" s="4"/>
      <c r="X224" s="4"/>
      <c r="Y224" s="4"/>
      <c r="Z224" s="4"/>
      <c r="AC224" s="7"/>
      <c r="AD224" s="7"/>
      <c r="AE224" s="7"/>
      <c r="AF224" s="7"/>
      <c r="AG224" s="7"/>
      <c r="AH224" s="7"/>
      <c r="AI224" s="4"/>
      <c r="AJ224" s="4"/>
      <c r="AK224" s="4"/>
      <c r="AL224" s="4"/>
      <c r="AM224" s="4"/>
      <c r="AN224" s="4"/>
      <c r="AO224" s="4"/>
      <c r="AP224" s="4"/>
      <c r="AQ224" s="4"/>
      <c r="AR224" s="8"/>
      <c r="AS224" s="8"/>
      <c r="AT224" s="4"/>
      <c r="AU224" s="4"/>
      <c r="AV224" s="4"/>
      <c r="AW224" s="4"/>
      <c r="BM224" s="4"/>
      <c r="BN224" s="4"/>
    </row>
    <row r="225" spans="1:66" s="6" customFormat="1" ht="55.15" customHeight="1" x14ac:dyDescent="0.25">
      <c r="A225" s="95" t="s">
        <v>405</v>
      </c>
      <c r="B225" s="18" t="s">
        <v>7</v>
      </c>
      <c r="C225" s="21" t="s">
        <v>406</v>
      </c>
      <c r="D225" s="37">
        <f>+D226</f>
        <v>53890000</v>
      </c>
      <c r="E225" s="37">
        <f t="shared" ref="E225:F225" si="63">+E226</f>
        <v>53890000</v>
      </c>
      <c r="F225" s="37">
        <f t="shared" si="63"/>
        <v>55110000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87"/>
      <c r="W225" s="4"/>
      <c r="X225" s="4"/>
      <c r="Y225" s="4"/>
      <c r="Z225" s="4"/>
      <c r="AC225" s="7"/>
      <c r="AD225" s="7"/>
      <c r="AE225" s="7"/>
      <c r="AF225" s="7"/>
      <c r="AG225" s="7"/>
      <c r="AH225" s="7"/>
      <c r="AI225" s="4"/>
      <c r="AJ225" s="4"/>
      <c r="AK225" s="4"/>
      <c r="AL225" s="4"/>
      <c r="AM225" s="4"/>
      <c r="AN225" s="4"/>
      <c r="AO225" s="4"/>
      <c r="AP225" s="4"/>
      <c r="AQ225" s="4"/>
      <c r="AR225" s="8"/>
      <c r="AS225" s="8"/>
      <c r="AT225" s="4"/>
      <c r="AU225" s="4"/>
      <c r="AV225" s="4"/>
      <c r="AW225" s="4"/>
      <c r="BM225" s="4"/>
      <c r="BN225" s="4"/>
    </row>
    <row r="226" spans="1:66" s="6" customFormat="1" ht="55.15" customHeight="1" x14ac:dyDescent="0.25">
      <c r="A226" s="95" t="s">
        <v>407</v>
      </c>
      <c r="B226" s="18" t="s">
        <v>275</v>
      </c>
      <c r="C226" s="21" t="s">
        <v>408</v>
      </c>
      <c r="D226" s="37">
        <v>53890000</v>
      </c>
      <c r="E226" s="37">
        <v>53890000</v>
      </c>
      <c r="F226" s="37">
        <v>55110000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87"/>
      <c r="W226" s="4"/>
      <c r="X226" s="4"/>
      <c r="Y226" s="4"/>
      <c r="Z226" s="4"/>
      <c r="AC226" s="7"/>
      <c r="AD226" s="7"/>
      <c r="AE226" s="7"/>
      <c r="AF226" s="7"/>
      <c r="AG226" s="7"/>
      <c r="AH226" s="7"/>
      <c r="AI226" s="4"/>
      <c r="AJ226" s="4"/>
      <c r="AK226" s="4"/>
      <c r="AL226" s="4"/>
      <c r="AM226" s="4"/>
      <c r="AN226" s="4"/>
      <c r="AO226" s="4"/>
      <c r="AP226" s="4"/>
      <c r="AQ226" s="4"/>
      <c r="AR226" s="8"/>
      <c r="AS226" s="8"/>
      <c r="AT226" s="4"/>
      <c r="AU226" s="4"/>
      <c r="AV226" s="4"/>
      <c r="AW226" s="4"/>
      <c r="BM226" s="4"/>
      <c r="BN226" s="4"/>
    </row>
    <row r="227" spans="1:66" s="6" customFormat="1" ht="61.15" customHeight="1" x14ac:dyDescent="0.25">
      <c r="A227" s="99" t="s">
        <v>390</v>
      </c>
      <c r="B227" s="18" t="s">
        <v>7</v>
      </c>
      <c r="C227" s="21" t="s">
        <v>389</v>
      </c>
      <c r="D227" s="37">
        <f>+D228</f>
        <v>94065000</v>
      </c>
      <c r="E227" s="37">
        <f t="shared" ref="E227:F227" si="64">+E228</f>
        <v>0</v>
      </c>
      <c r="F227" s="37">
        <f t="shared" si="64"/>
        <v>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86"/>
      <c r="W227" s="4"/>
      <c r="X227" s="4"/>
      <c r="Y227" s="4"/>
      <c r="Z227" s="4"/>
      <c r="AC227" s="7"/>
      <c r="AD227" s="7"/>
      <c r="AE227" s="7"/>
      <c r="AF227" s="7"/>
      <c r="AG227" s="7"/>
      <c r="AH227" s="7"/>
      <c r="AI227" s="4"/>
      <c r="AJ227" s="4"/>
      <c r="AK227" s="4"/>
      <c r="AL227" s="4"/>
      <c r="AM227" s="4"/>
      <c r="AN227" s="4"/>
      <c r="AO227" s="4"/>
      <c r="AP227" s="4"/>
      <c r="AQ227" s="4"/>
      <c r="AR227" s="8"/>
      <c r="AS227" s="8"/>
      <c r="AT227" s="4"/>
      <c r="AU227" s="4"/>
      <c r="AV227" s="4"/>
      <c r="AW227" s="4"/>
      <c r="BM227" s="4"/>
      <c r="BN227" s="4"/>
    </row>
    <row r="228" spans="1:66" s="6" customFormat="1" ht="72" customHeight="1" x14ac:dyDescent="0.25">
      <c r="A228" s="99" t="s">
        <v>392</v>
      </c>
      <c r="B228" s="18" t="s">
        <v>85</v>
      </c>
      <c r="C228" s="21" t="s">
        <v>391</v>
      </c>
      <c r="D228" s="37">
        <f>80000000+14065000</f>
        <v>94065000</v>
      </c>
      <c r="E228" s="37">
        <v>0</v>
      </c>
      <c r="F228" s="37">
        <v>0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86"/>
      <c r="W228" s="4"/>
      <c r="X228" s="4"/>
      <c r="Y228" s="4"/>
      <c r="Z228" s="4"/>
      <c r="AC228" s="7"/>
      <c r="AD228" s="7"/>
      <c r="AE228" s="7"/>
      <c r="AF228" s="7"/>
      <c r="AG228" s="7"/>
      <c r="AH228" s="7"/>
      <c r="AI228" s="4"/>
      <c r="AJ228" s="4"/>
      <c r="AK228" s="4"/>
      <c r="AL228" s="4"/>
      <c r="AM228" s="4"/>
      <c r="AN228" s="4"/>
      <c r="AO228" s="4"/>
      <c r="AP228" s="4"/>
      <c r="AQ228" s="4"/>
      <c r="AR228" s="8"/>
      <c r="AS228" s="8"/>
      <c r="AT228" s="4"/>
      <c r="AU228" s="4"/>
      <c r="AV228" s="4"/>
      <c r="AW228" s="4"/>
      <c r="BM228" s="4"/>
      <c r="BN228" s="4"/>
    </row>
    <row r="229" spans="1:66" s="6" customFormat="1" ht="20.45" customHeight="1" x14ac:dyDescent="0.25">
      <c r="A229" s="99" t="s">
        <v>429</v>
      </c>
      <c r="B229" s="18" t="s">
        <v>7</v>
      </c>
      <c r="C229" s="54" t="s">
        <v>430</v>
      </c>
      <c r="D229" s="37">
        <f>+D230</f>
        <v>300000</v>
      </c>
      <c r="E229" s="37">
        <f t="shared" ref="E229:F229" si="65">+E230</f>
        <v>0</v>
      </c>
      <c r="F229" s="37">
        <f t="shared" si="65"/>
        <v>0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94"/>
      <c r="W229" s="4"/>
      <c r="X229" s="4"/>
      <c r="Y229" s="4"/>
      <c r="Z229" s="4"/>
      <c r="AC229" s="7"/>
      <c r="AD229" s="7"/>
      <c r="AE229" s="7"/>
      <c r="AF229" s="7"/>
      <c r="AG229" s="7"/>
      <c r="AH229" s="7"/>
      <c r="AI229" s="4"/>
      <c r="AJ229" s="4"/>
      <c r="AK229" s="4"/>
      <c r="AL229" s="4"/>
      <c r="AM229" s="4"/>
      <c r="AN229" s="4"/>
      <c r="AO229" s="4"/>
      <c r="AP229" s="4"/>
      <c r="AQ229" s="4"/>
      <c r="AR229" s="8"/>
      <c r="AS229" s="8"/>
      <c r="AT229" s="4"/>
      <c r="AU229" s="4"/>
      <c r="AV229" s="4"/>
      <c r="AW229" s="4"/>
      <c r="BM229" s="4"/>
      <c r="BN229" s="4"/>
    </row>
    <row r="230" spans="1:66" s="6" customFormat="1" ht="35.450000000000003" customHeight="1" x14ac:dyDescent="0.25">
      <c r="A230" s="99" t="s">
        <v>427</v>
      </c>
      <c r="B230" s="18" t="s">
        <v>7</v>
      </c>
      <c r="C230" s="56" t="s">
        <v>428</v>
      </c>
      <c r="D230" s="37">
        <f>+D231</f>
        <v>300000</v>
      </c>
      <c r="E230" s="37">
        <f t="shared" ref="E230:F230" si="66">+E231</f>
        <v>0</v>
      </c>
      <c r="F230" s="37">
        <f t="shared" si="66"/>
        <v>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93"/>
      <c r="W230" s="4"/>
      <c r="X230" s="4"/>
      <c r="Y230" s="4"/>
      <c r="Z230" s="4"/>
      <c r="AC230" s="7"/>
      <c r="AD230" s="7"/>
      <c r="AE230" s="7"/>
      <c r="AF230" s="7"/>
      <c r="AG230" s="7"/>
      <c r="AH230" s="7"/>
      <c r="AI230" s="4"/>
      <c r="AJ230" s="4"/>
      <c r="AK230" s="4"/>
      <c r="AL230" s="4"/>
      <c r="AM230" s="4"/>
      <c r="AN230" s="4"/>
      <c r="AO230" s="4"/>
      <c r="AP230" s="4"/>
      <c r="AQ230" s="4"/>
      <c r="AR230" s="8"/>
      <c r="AS230" s="8"/>
      <c r="AT230" s="4"/>
      <c r="AU230" s="4"/>
      <c r="AV230" s="4"/>
      <c r="AW230" s="4"/>
      <c r="BM230" s="4"/>
      <c r="BN230" s="4"/>
    </row>
    <row r="231" spans="1:66" s="6" customFormat="1" ht="35.450000000000003" customHeight="1" x14ac:dyDescent="0.25">
      <c r="A231" s="99" t="s">
        <v>427</v>
      </c>
      <c r="B231" s="18" t="s">
        <v>221</v>
      </c>
      <c r="C231" s="21" t="s">
        <v>426</v>
      </c>
      <c r="D231" s="37">
        <v>300000</v>
      </c>
      <c r="E231" s="37">
        <v>0</v>
      </c>
      <c r="F231" s="37">
        <v>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93"/>
      <c r="W231" s="4"/>
      <c r="X231" s="4"/>
      <c r="Y231" s="4"/>
      <c r="Z231" s="4"/>
      <c r="AC231" s="7"/>
      <c r="AD231" s="7"/>
      <c r="AE231" s="7"/>
      <c r="AF231" s="7"/>
      <c r="AG231" s="7"/>
      <c r="AH231" s="7"/>
      <c r="AI231" s="4"/>
      <c r="AJ231" s="4"/>
      <c r="AK231" s="4"/>
      <c r="AL231" s="4"/>
      <c r="AM231" s="4"/>
      <c r="AN231" s="4"/>
      <c r="AO231" s="4"/>
      <c r="AP231" s="4"/>
      <c r="AQ231" s="4"/>
      <c r="AR231" s="8"/>
      <c r="AS231" s="8"/>
      <c r="AT231" s="4"/>
      <c r="AU231" s="4"/>
      <c r="AV231" s="4"/>
      <c r="AW231" s="4"/>
      <c r="BM231" s="4"/>
      <c r="BN231" s="4"/>
    </row>
    <row r="232" spans="1:66" s="6" customFormat="1" ht="42.6" customHeight="1" x14ac:dyDescent="0.25">
      <c r="A232" s="96" t="s">
        <v>431</v>
      </c>
      <c r="B232" s="18" t="s">
        <v>7</v>
      </c>
      <c r="C232" s="54" t="s">
        <v>437</v>
      </c>
      <c r="D232" s="37">
        <f>+D233</f>
        <v>130960</v>
      </c>
      <c r="E232" s="37">
        <f t="shared" ref="E232:F232" si="67">+E233</f>
        <v>0</v>
      </c>
      <c r="F232" s="37">
        <f t="shared" si="67"/>
        <v>0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94"/>
      <c r="W232" s="4"/>
      <c r="X232" s="4"/>
      <c r="Y232" s="4"/>
      <c r="Z232" s="4"/>
      <c r="AC232" s="7"/>
      <c r="AD232" s="7"/>
      <c r="AE232" s="7"/>
      <c r="AF232" s="7"/>
      <c r="AG232" s="7"/>
      <c r="AH232" s="7"/>
      <c r="AI232" s="4"/>
      <c r="AJ232" s="4"/>
      <c r="AK232" s="4"/>
      <c r="AL232" s="4"/>
      <c r="AM232" s="4"/>
      <c r="AN232" s="4"/>
      <c r="AO232" s="4"/>
      <c r="AP232" s="4"/>
      <c r="AQ232" s="4"/>
      <c r="AR232" s="8"/>
      <c r="AS232" s="8"/>
      <c r="AT232" s="4"/>
      <c r="AU232" s="4"/>
      <c r="AV232" s="4"/>
      <c r="AW232" s="4"/>
      <c r="BM232" s="4"/>
      <c r="BN232" s="4"/>
    </row>
    <row r="233" spans="1:66" s="6" customFormat="1" ht="70.900000000000006" customHeight="1" x14ac:dyDescent="0.25">
      <c r="A233" s="96" t="s">
        <v>432</v>
      </c>
      <c r="B233" s="18" t="s">
        <v>7</v>
      </c>
      <c r="C233" s="54" t="s">
        <v>438</v>
      </c>
      <c r="D233" s="37">
        <f>+D234</f>
        <v>130960</v>
      </c>
      <c r="E233" s="37">
        <f t="shared" ref="E233:F233" si="68">+E234</f>
        <v>0</v>
      </c>
      <c r="F233" s="37">
        <f t="shared" si="68"/>
        <v>0</v>
      </c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94"/>
      <c r="W233" s="4"/>
      <c r="X233" s="4"/>
      <c r="Y233" s="4"/>
      <c r="Z233" s="4"/>
      <c r="AC233" s="7"/>
      <c r="AD233" s="7"/>
      <c r="AE233" s="7"/>
      <c r="AF233" s="7"/>
      <c r="AG233" s="7"/>
      <c r="AH233" s="7"/>
      <c r="AI233" s="4"/>
      <c r="AJ233" s="4"/>
      <c r="AK233" s="4"/>
      <c r="AL233" s="4"/>
      <c r="AM233" s="4"/>
      <c r="AN233" s="4"/>
      <c r="AO233" s="4"/>
      <c r="AP233" s="4"/>
      <c r="AQ233" s="4"/>
      <c r="AR233" s="8"/>
      <c r="AS233" s="8"/>
      <c r="AT233" s="4"/>
      <c r="AU233" s="4"/>
      <c r="AV233" s="4"/>
      <c r="AW233" s="4"/>
      <c r="BM233" s="4"/>
      <c r="BN233" s="4"/>
    </row>
    <row r="234" spans="1:66" s="6" customFormat="1" ht="63.75" x14ac:dyDescent="0.25">
      <c r="A234" s="96" t="s">
        <v>433</v>
      </c>
      <c r="B234" s="18" t="s">
        <v>7</v>
      </c>
      <c r="C234" s="54" t="s">
        <v>439</v>
      </c>
      <c r="D234" s="37">
        <f>+D235</f>
        <v>130960</v>
      </c>
      <c r="E234" s="37">
        <f t="shared" ref="E234:F234" si="69">+E235</f>
        <v>0</v>
      </c>
      <c r="F234" s="37">
        <f t="shared" si="69"/>
        <v>0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94"/>
      <c r="W234" s="4"/>
      <c r="X234" s="4"/>
      <c r="Y234" s="4"/>
      <c r="Z234" s="4"/>
      <c r="AC234" s="7"/>
      <c r="AD234" s="7"/>
      <c r="AE234" s="7"/>
      <c r="AF234" s="7"/>
      <c r="AG234" s="7"/>
      <c r="AH234" s="7"/>
      <c r="AI234" s="4"/>
      <c r="AJ234" s="4"/>
      <c r="AK234" s="4"/>
      <c r="AL234" s="4"/>
      <c r="AM234" s="4"/>
      <c r="AN234" s="4"/>
      <c r="AO234" s="4"/>
      <c r="AP234" s="4"/>
      <c r="AQ234" s="4"/>
      <c r="AR234" s="8"/>
      <c r="AS234" s="8"/>
      <c r="AT234" s="4"/>
      <c r="AU234" s="4"/>
      <c r="AV234" s="4"/>
      <c r="AW234" s="4"/>
      <c r="BM234" s="4"/>
      <c r="BN234" s="4"/>
    </row>
    <row r="235" spans="1:66" s="6" customFormat="1" ht="29.45" customHeight="1" x14ac:dyDescent="0.25">
      <c r="A235" s="96" t="s">
        <v>434</v>
      </c>
      <c r="B235" s="18" t="s">
        <v>7</v>
      </c>
      <c r="C235" s="54" t="s">
        <v>440</v>
      </c>
      <c r="D235" s="37">
        <f>+D236+D237+D238</f>
        <v>130960</v>
      </c>
      <c r="E235" s="37">
        <f t="shared" ref="E235:F235" si="70">+E236+E237+E238</f>
        <v>0</v>
      </c>
      <c r="F235" s="37">
        <f t="shared" si="70"/>
        <v>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94"/>
      <c r="W235" s="4"/>
      <c r="X235" s="4"/>
      <c r="Y235" s="4"/>
      <c r="Z235" s="4"/>
      <c r="AC235" s="7"/>
      <c r="AD235" s="7"/>
      <c r="AE235" s="7"/>
      <c r="AF235" s="7"/>
      <c r="AG235" s="7"/>
      <c r="AH235" s="7"/>
      <c r="AI235" s="4"/>
      <c r="AJ235" s="4"/>
      <c r="AK235" s="4"/>
      <c r="AL235" s="4"/>
      <c r="AM235" s="4"/>
      <c r="AN235" s="4"/>
      <c r="AO235" s="4"/>
      <c r="AP235" s="4"/>
      <c r="AQ235" s="4"/>
      <c r="AR235" s="8"/>
      <c r="AS235" s="8"/>
      <c r="AT235" s="4"/>
      <c r="AU235" s="4"/>
      <c r="AV235" s="4"/>
      <c r="AW235" s="4"/>
      <c r="BM235" s="4"/>
      <c r="BN235" s="4"/>
    </row>
    <row r="236" spans="1:66" s="6" customFormat="1" ht="31.15" customHeight="1" x14ac:dyDescent="0.25">
      <c r="A236" s="96" t="s">
        <v>435</v>
      </c>
      <c r="B236" s="18" t="s">
        <v>280</v>
      </c>
      <c r="C236" s="54" t="s">
        <v>441</v>
      </c>
      <c r="D236" s="37">
        <v>46373.57</v>
      </c>
      <c r="E236" s="37">
        <v>0</v>
      </c>
      <c r="F236" s="37">
        <v>0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94"/>
      <c r="W236" s="4"/>
      <c r="X236" s="4"/>
      <c r="Y236" s="4"/>
      <c r="Z236" s="4"/>
      <c r="AC236" s="7"/>
      <c r="AD236" s="7"/>
      <c r="AE236" s="7"/>
      <c r="AF236" s="7"/>
      <c r="AG236" s="7"/>
      <c r="AH236" s="7"/>
      <c r="AI236" s="4"/>
      <c r="AJ236" s="4"/>
      <c r="AK236" s="4"/>
      <c r="AL236" s="4"/>
      <c r="AM236" s="4"/>
      <c r="AN236" s="4"/>
      <c r="AO236" s="4"/>
      <c r="AP236" s="4"/>
      <c r="AQ236" s="4"/>
      <c r="AR236" s="8"/>
      <c r="AS236" s="8"/>
      <c r="AT236" s="4"/>
      <c r="AU236" s="4"/>
      <c r="AV236" s="4"/>
      <c r="AW236" s="4"/>
      <c r="BM236" s="4"/>
      <c r="BN236" s="4"/>
    </row>
    <row r="237" spans="1:66" s="6" customFormat="1" ht="30.6" customHeight="1" x14ac:dyDescent="0.25">
      <c r="A237" s="96" t="s">
        <v>436</v>
      </c>
      <c r="B237" s="18" t="s">
        <v>221</v>
      </c>
      <c r="C237" s="54" t="s">
        <v>442</v>
      </c>
      <c r="D237" s="37">
        <f>40527.32+0.51</f>
        <v>40527.83</v>
      </c>
      <c r="E237" s="37">
        <v>0</v>
      </c>
      <c r="F237" s="37">
        <v>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94"/>
      <c r="W237" s="4"/>
      <c r="X237" s="4"/>
      <c r="Y237" s="4"/>
      <c r="Z237" s="4"/>
      <c r="AC237" s="7"/>
      <c r="AD237" s="7"/>
      <c r="AE237" s="7"/>
      <c r="AF237" s="7"/>
      <c r="AG237" s="7"/>
      <c r="AH237" s="7"/>
      <c r="AI237" s="4"/>
      <c r="AJ237" s="4"/>
      <c r="AK237" s="4"/>
      <c r="AL237" s="4"/>
      <c r="AM237" s="4"/>
      <c r="AN237" s="4"/>
      <c r="AO237" s="4"/>
      <c r="AP237" s="4"/>
      <c r="AQ237" s="4"/>
      <c r="AR237" s="8"/>
      <c r="AS237" s="8"/>
      <c r="AT237" s="4"/>
      <c r="AU237" s="4"/>
      <c r="AV237" s="4"/>
      <c r="AW237" s="4"/>
      <c r="BM237" s="4"/>
      <c r="BN237" s="4"/>
    </row>
    <row r="238" spans="1:66" s="6" customFormat="1" ht="30.6" customHeight="1" x14ac:dyDescent="0.25">
      <c r="A238" s="96" t="s">
        <v>436</v>
      </c>
      <c r="B238" s="18" t="s">
        <v>85</v>
      </c>
      <c r="C238" s="54" t="s">
        <v>443</v>
      </c>
      <c r="D238" s="37">
        <v>44058.6</v>
      </c>
      <c r="E238" s="37">
        <v>0</v>
      </c>
      <c r="F238" s="37">
        <v>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94"/>
      <c r="W238" s="4"/>
      <c r="X238" s="4"/>
      <c r="Y238" s="4"/>
      <c r="Z238" s="4"/>
      <c r="AC238" s="7"/>
      <c r="AD238" s="7"/>
      <c r="AE238" s="7"/>
      <c r="AF238" s="7"/>
      <c r="AG238" s="7"/>
      <c r="AH238" s="7"/>
      <c r="AI238" s="4"/>
      <c r="AJ238" s="4"/>
      <c r="AK238" s="4"/>
      <c r="AL238" s="4"/>
      <c r="AM238" s="4"/>
      <c r="AN238" s="4"/>
      <c r="AO238" s="4"/>
      <c r="AP238" s="4"/>
      <c r="AQ238" s="4"/>
      <c r="AR238" s="8"/>
      <c r="AS238" s="8"/>
      <c r="AT238" s="4"/>
      <c r="AU238" s="4"/>
      <c r="AV238" s="4"/>
      <c r="AW238" s="4"/>
      <c r="BM238" s="4"/>
      <c r="BN238" s="4"/>
    </row>
    <row r="239" spans="1:66" s="6" customFormat="1" ht="31.15" customHeight="1" x14ac:dyDescent="0.25">
      <c r="A239" s="47" t="s">
        <v>397</v>
      </c>
      <c r="B239" s="18" t="s">
        <v>7</v>
      </c>
      <c r="C239" s="108" t="s">
        <v>398</v>
      </c>
      <c r="D239" s="37">
        <f>+D240</f>
        <v>-604811.88</v>
      </c>
      <c r="E239" s="37">
        <f t="shared" ref="E239:F239" si="71">+E240</f>
        <v>0</v>
      </c>
      <c r="F239" s="37">
        <f t="shared" si="71"/>
        <v>0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86"/>
      <c r="W239" s="4"/>
      <c r="X239" s="4"/>
      <c r="Y239" s="4"/>
      <c r="Z239" s="4"/>
      <c r="AC239" s="7"/>
      <c r="AD239" s="7"/>
      <c r="AE239" s="7"/>
      <c r="AF239" s="7"/>
      <c r="AG239" s="7"/>
      <c r="AH239" s="7"/>
      <c r="AI239" s="4"/>
      <c r="AJ239" s="4"/>
      <c r="AK239" s="4"/>
      <c r="AL239" s="4"/>
      <c r="AM239" s="4"/>
      <c r="AN239" s="4"/>
      <c r="AO239" s="4"/>
      <c r="AP239" s="4"/>
      <c r="AQ239" s="4"/>
      <c r="AR239" s="8"/>
      <c r="AS239" s="8"/>
      <c r="AT239" s="4"/>
      <c r="AU239" s="4"/>
      <c r="AV239" s="4"/>
      <c r="AW239" s="4"/>
      <c r="BM239" s="4"/>
      <c r="BN239" s="4"/>
    </row>
    <row r="240" spans="1:66" s="6" customFormat="1" ht="43.15" customHeight="1" x14ac:dyDescent="0.25">
      <c r="A240" s="47" t="s">
        <v>399</v>
      </c>
      <c r="B240" s="18" t="s">
        <v>7</v>
      </c>
      <c r="C240" s="108" t="s">
        <v>400</v>
      </c>
      <c r="D240" s="37">
        <f>+D242+D243+D241+D244</f>
        <v>-604811.88</v>
      </c>
      <c r="E240" s="37">
        <f t="shared" ref="E240:F240" si="72">+E242+E243+E241+E244</f>
        <v>0</v>
      </c>
      <c r="F240" s="37">
        <f t="shared" si="72"/>
        <v>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86"/>
      <c r="W240" s="4"/>
      <c r="X240" s="4"/>
      <c r="Y240" s="4"/>
      <c r="Z240" s="4"/>
      <c r="AC240" s="7"/>
      <c r="AD240" s="7"/>
      <c r="AE240" s="7"/>
      <c r="AF240" s="7"/>
      <c r="AG240" s="7"/>
      <c r="AH240" s="7"/>
      <c r="AI240" s="4"/>
      <c r="AJ240" s="4"/>
      <c r="AK240" s="4"/>
      <c r="AL240" s="4"/>
      <c r="AM240" s="4"/>
      <c r="AN240" s="4"/>
      <c r="AO240" s="4"/>
      <c r="AP240" s="4"/>
      <c r="AQ240" s="4"/>
      <c r="AR240" s="8"/>
      <c r="AS240" s="8"/>
      <c r="AT240" s="4"/>
      <c r="AU240" s="4"/>
      <c r="AV240" s="4"/>
      <c r="AW240" s="4"/>
      <c r="BM240" s="4"/>
      <c r="BN240" s="4"/>
    </row>
    <row r="241" spans="1:66" s="6" customFormat="1" ht="43.15" customHeight="1" x14ac:dyDescent="0.25">
      <c r="A241" s="106" t="s">
        <v>401</v>
      </c>
      <c r="B241" s="18" t="s">
        <v>280</v>
      </c>
      <c r="C241" s="88" t="s">
        <v>402</v>
      </c>
      <c r="D241" s="37">
        <v>-46373.57</v>
      </c>
      <c r="E241" s="37">
        <v>0</v>
      </c>
      <c r="F241" s="37">
        <v>0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94"/>
      <c r="W241" s="4"/>
      <c r="X241" s="4"/>
      <c r="Y241" s="4"/>
      <c r="Z241" s="4"/>
      <c r="AC241" s="7"/>
      <c r="AD241" s="7"/>
      <c r="AE241" s="7"/>
      <c r="AF241" s="7"/>
      <c r="AG241" s="7"/>
      <c r="AH241" s="7"/>
      <c r="AI241" s="4"/>
      <c r="AJ241" s="4"/>
      <c r="AK241" s="4"/>
      <c r="AL241" s="4"/>
      <c r="AM241" s="4"/>
      <c r="AN241" s="4"/>
      <c r="AO241" s="4"/>
      <c r="AP241" s="4"/>
      <c r="AQ241" s="4"/>
      <c r="AR241" s="8"/>
      <c r="AS241" s="8"/>
      <c r="AT241" s="4"/>
      <c r="AU241" s="4"/>
      <c r="AV241" s="4"/>
      <c r="AW241" s="4"/>
      <c r="BM241" s="4"/>
      <c r="BN241" s="4"/>
    </row>
    <row r="242" spans="1:66" s="6" customFormat="1" ht="42.6" customHeight="1" x14ac:dyDescent="0.25">
      <c r="A242" s="106" t="s">
        <v>401</v>
      </c>
      <c r="B242" s="18" t="s">
        <v>275</v>
      </c>
      <c r="C242" s="88" t="s">
        <v>402</v>
      </c>
      <c r="D242" s="37">
        <f>-648.15-2207-690.25-2437.61</f>
        <v>-5983.01</v>
      </c>
      <c r="E242" s="37">
        <v>0</v>
      </c>
      <c r="F242" s="37">
        <v>0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86"/>
      <c r="W242" s="4"/>
      <c r="X242" s="4"/>
      <c r="Y242" s="4"/>
      <c r="Z242" s="4"/>
      <c r="AC242" s="7"/>
      <c r="AD242" s="7"/>
      <c r="AE242" s="7"/>
      <c r="AF242" s="7"/>
      <c r="AG242" s="7"/>
      <c r="AH242" s="7"/>
      <c r="AI242" s="4"/>
      <c r="AJ242" s="4"/>
      <c r="AK242" s="4"/>
      <c r="AL242" s="4"/>
      <c r="AM242" s="4"/>
      <c r="AN242" s="4"/>
      <c r="AO242" s="4"/>
      <c r="AP242" s="4"/>
      <c r="AQ242" s="4"/>
      <c r="AR242" s="8"/>
      <c r="AS242" s="8"/>
      <c r="AT242" s="4"/>
      <c r="AU242" s="4"/>
      <c r="AV242" s="4"/>
      <c r="AW242" s="4"/>
      <c r="BM242" s="4"/>
      <c r="BN242" s="4"/>
    </row>
    <row r="243" spans="1:66" s="6" customFormat="1" ht="43.15" customHeight="1" x14ac:dyDescent="0.25">
      <c r="A243" s="106" t="s">
        <v>401</v>
      </c>
      <c r="B243" s="18" t="s">
        <v>221</v>
      </c>
      <c r="C243" s="88" t="s">
        <v>402</v>
      </c>
      <c r="D243" s="37">
        <f>-0.94-24977.16-0.17-413573.6-29317-40527.83</f>
        <v>-508396.7</v>
      </c>
      <c r="E243" s="37">
        <v>0</v>
      </c>
      <c r="F243" s="37">
        <v>0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86"/>
      <c r="W243" s="4"/>
      <c r="X243" s="4"/>
      <c r="Y243" s="4"/>
      <c r="Z243" s="4"/>
      <c r="AC243" s="7"/>
      <c r="AD243" s="7"/>
      <c r="AE243" s="7"/>
      <c r="AF243" s="7"/>
      <c r="AG243" s="7"/>
      <c r="AH243" s="7"/>
      <c r="AI243" s="4"/>
      <c r="AJ243" s="4"/>
      <c r="AK243" s="4"/>
      <c r="AL243" s="4"/>
      <c r="AM243" s="4"/>
      <c r="AN243" s="4"/>
      <c r="AO243" s="4"/>
      <c r="AP243" s="4"/>
      <c r="AQ243" s="4"/>
      <c r="AR243" s="8"/>
      <c r="AS243" s="8"/>
      <c r="AT243" s="4"/>
      <c r="AU243" s="4"/>
      <c r="AV243" s="4"/>
      <c r="AW243" s="4"/>
      <c r="BM243" s="4"/>
      <c r="BN243" s="4"/>
    </row>
    <row r="244" spans="1:66" s="6" customFormat="1" ht="43.15" customHeight="1" x14ac:dyDescent="0.25">
      <c r="A244" s="106" t="s">
        <v>401</v>
      </c>
      <c r="B244" s="18" t="s">
        <v>85</v>
      </c>
      <c r="C244" s="88" t="s">
        <v>402</v>
      </c>
      <c r="D244" s="37">
        <v>-44058.6</v>
      </c>
      <c r="E244" s="37">
        <v>0</v>
      </c>
      <c r="F244" s="37">
        <v>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94"/>
      <c r="W244" s="4"/>
      <c r="X244" s="4"/>
      <c r="Y244" s="4"/>
      <c r="Z244" s="4"/>
      <c r="AC244" s="7"/>
      <c r="AD244" s="7"/>
      <c r="AE244" s="7"/>
      <c r="AF244" s="7"/>
      <c r="AG244" s="7"/>
      <c r="AH244" s="7"/>
      <c r="AI244" s="4"/>
      <c r="AJ244" s="4"/>
      <c r="AK244" s="4"/>
      <c r="AL244" s="4"/>
      <c r="AM244" s="4"/>
      <c r="AN244" s="4"/>
      <c r="AO244" s="4"/>
      <c r="AP244" s="4"/>
      <c r="AQ244" s="4"/>
      <c r="AR244" s="8"/>
      <c r="AS244" s="8"/>
      <c r="AT244" s="4"/>
      <c r="AU244" s="4"/>
      <c r="AV244" s="4"/>
      <c r="AW244" s="4"/>
      <c r="BM244" s="4"/>
      <c r="BN244" s="4"/>
    </row>
    <row r="245" spans="1:66" s="8" customFormat="1" ht="18.600000000000001" customHeight="1" x14ac:dyDescent="0.25">
      <c r="A245" s="95" t="s">
        <v>326</v>
      </c>
      <c r="B245" s="18"/>
      <c r="C245" s="21"/>
      <c r="D245" s="20">
        <f>+D8+D165</f>
        <v>3435328758.02</v>
      </c>
      <c r="E245" s="20">
        <f>+E8+E165</f>
        <v>3163742512.8499999</v>
      </c>
      <c r="F245" s="20">
        <f>+F8+F165</f>
        <v>3139308285.1300001</v>
      </c>
      <c r="V245" s="72"/>
      <c r="AC245" s="7"/>
      <c r="AD245" s="73"/>
      <c r="AE245" s="7"/>
      <c r="AF245" s="7"/>
      <c r="AG245" s="7"/>
      <c r="AH245" s="7"/>
    </row>
    <row r="246" spans="1:66" s="77" customFormat="1" x14ac:dyDescent="0.25">
      <c r="A246" s="74"/>
      <c r="B246" s="74"/>
      <c r="C246" s="75"/>
      <c r="D246" s="74"/>
      <c r="E246" s="74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I246" s="76"/>
      <c r="AJ246" s="76"/>
      <c r="AK246" s="76"/>
      <c r="AL246" s="76"/>
      <c r="AM246" s="76"/>
      <c r="AN246" s="76"/>
      <c r="AO246" s="76"/>
      <c r="AP246" s="76"/>
      <c r="AQ246" s="76"/>
      <c r="AR246" s="76"/>
      <c r="AS246" s="76"/>
      <c r="AT246" s="76"/>
      <c r="AU246" s="76"/>
      <c r="AV246" s="76"/>
      <c r="AW246" s="76"/>
      <c r="BM246" s="76"/>
      <c r="BN246" s="76"/>
    </row>
    <row r="247" spans="1:66" x14ac:dyDescent="0.25">
      <c r="B247" s="78"/>
      <c r="D247" s="80"/>
      <c r="E247" s="80"/>
    </row>
    <row r="248" spans="1:66" ht="18.75" x14ac:dyDescent="0.3">
      <c r="A248" s="103"/>
      <c r="B248" s="78"/>
      <c r="D248" s="122"/>
      <c r="E248" s="122"/>
      <c r="J248" s="123"/>
      <c r="K248" s="123"/>
    </row>
    <row r="249" spans="1:66" ht="18.75" x14ac:dyDescent="0.3">
      <c r="A249" s="124" t="s">
        <v>327</v>
      </c>
      <c r="B249" s="124"/>
      <c r="C249" s="82"/>
      <c r="D249" s="125" t="s">
        <v>403</v>
      </c>
      <c r="E249" s="125"/>
      <c r="F249" s="125"/>
    </row>
    <row r="250" spans="1:66" ht="18.75" x14ac:dyDescent="0.3">
      <c r="A250" s="104"/>
      <c r="B250" s="83"/>
      <c r="C250" s="82"/>
      <c r="D250" s="84"/>
      <c r="E250" s="84"/>
    </row>
    <row r="251" spans="1:66" ht="18.75" x14ac:dyDescent="0.3">
      <c r="A251" s="105"/>
      <c r="B251" s="84"/>
      <c r="C251" s="85"/>
      <c r="D251" s="84"/>
      <c r="E251" s="84"/>
      <c r="J251" s="123"/>
      <c r="K251" s="123"/>
    </row>
    <row r="252" spans="1:66" ht="18.75" x14ac:dyDescent="0.3">
      <c r="A252" s="118" t="s">
        <v>328</v>
      </c>
      <c r="B252" s="118"/>
      <c r="C252" s="85"/>
      <c r="D252" s="125" t="s">
        <v>404</v>
      </c>
      <c r="E252" s="125"/>
      <c r="F252" s="125"/>
    </row>
  </sheetData>
  <mergeCells count="25">
    <mergeCell ref="BK1:BL3"/>
    <mergeCell ref="D3:F3"/>
    <mergeCell ref="A252:B252"/>
    <mergeCell ref="AR82:AR88"/>
    <mergeCell ref="AY208:BD208"/>
    <mergeCell ref="AZ209:BE209"/>
    <mergeCell ref="AY217:BD217"/>
    <mergeCell ref="D248:E248"/>
    <mergeCell ref="J248:K248"/>
    <mergeCell ref="A249:B249"/>
    <mergeCell ref="J251:K251"/>
    <mergeCell ref="D249:F249"/>
    <mergeCell ref="D252:F252"/>
    <mergeCell ref="T8:V8"/>
    <mergeCell ref="T10:V10"/>
    <mergeCell ref="AM17:AM25"/>
    <mergeCell ref="L82:L88"/>
    <mergeCell ref="AM82:AM87"/>
    <mergeCell ref="D1:F2"/>
    <mergeCell ref="A6:A7"/>
    <mergeCell ref="B6:C6"/>
    <mergeCell ref="D6:D7"/>
    <mergeCell ref="E6:E7"/>
    <mergeCell ref="F6:F7"/>
    <mergeCell ref="A4:F4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2022(май)</vt:lpstr>
      <vt:lpstr>'ПРил 1 на 2022(май)'!Заголовки_для_печати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2022-05-30T03:06:52Z</dcterms:modified>
</cp:coreProperties>
</file>