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 filterPrivacy="1" defaultThemeVersion="124226"/>
  <bookViews>
    <workbookView xWindow="240" yWindow="345" windowWidth="14805" windowHeight="7785"/>
  </bookViews>
  <sheets>
    <sheet name="РГД 2025-2027(00.02.25)" sheetId="12" r:id="rId1"/>
  </sheets>
  <definedNames>
    <definedName name="_xlnm._FilterDatabase" localSheetId="0" hidden="1">'РГД 2025-2027(00.02.25)'!$A$6:$BP$6</definedName>
    <definedName name="_xlnm.Print_Titles" localSheetId="0">'РГД 2025-2027(00.02.25)'!$5:$6</definedName>
  </definedNames>
  <calcPr calcId="144525" iterate="1"/>
</workbook>
</file>

<file path=xl/calcChain.xml><?xml version="1.0" encoding="utf-8"?>
<calcChain xmlns="http://schemas.openxmlformats.org/spreadsheetml/2006/main">
  <c r="F219" i="12" l="1"/>
  <c r="E219" i="12"/>
  <c r="D219" i="12"/>
  <c r="D116" i="12" l="1"/>
  <c r="D228" i="12" l="1"/>
  <c r="D224" i="12"/>
  <c r="D223" i="12" s="1"/>
  <c r="D222" i="12" s="1"/>
  <c r="D221" i="12" s="1"/>
  <c r="D227" i="12"/>
  <c r="F228" i="12"/>
  <c r="E228" i="12"/>
  <c r="E227" i="12" s="1"/>
  <c r="F227" i="12"/>
  <c r="F224" i="12"/>
  <c r="F223" i="12" s="1"/>
  <c r="F222" i="12" s="1"/>
  <c r="F221" i="12" s="1"/>
  <c r="E224" i="12"/>
  <c r="E223" i="12" s="1"/>
  <c r="E222" i="12" s="1"/>
  <c r="E221" i="12" s="1"/>
  <c r="F181" i="12"/>
  <c r="E181" i="12"/>
  <c r="D181" i="12"/>
  <c r="F177" i="12"/>
  <c r="E177" i="12"/>
  <c r="D177" i="12"/>
  <c r="D187" i="12"/>
  <c r="D217" i="12"/>
  <c r="F217" i="12"/>
  <c r="E217" i="12"/>
  <c r="D215" i="12"/>
  <c r="F215" i="12"/>
  <c r="E215" i="12"/>
  <c r="D213" i="12"/>
  <c r="F213" i="12"/>
  <c r="F212" i="12" s="1"/>
  <c r="E213" i="12"/>
  <c r="E212" i="12" l="1"/>
  <c r="D212" i="12"/>
  <c r="F173" i="12"/>
  <c r="E173" i="12"/>
  <c r="D173" i="12"/>
  <c r="F176" i="12"/>
  <c r="E176" i="12"/>
  <c r="D176" i="12"/>
  <c r="F180" i="12"/>
  <c r="E180" i="12"/>
  <c r="D180" i="12"/>
  <c r="D170" i="12"/>
  <c r="F201" i="12" l="1"/>
  <c r="F198" i="12" s="1"/>
  <c r="E201" i="12"/>
  <c r="E198" i="12" s="1"/>
  <c r="D201" i="12"/>
  <c r="D198" i="12" s="1"/>
  <c r="F183" i="12"/>
  <c r="E183" i="12"/>
  <c r="D183" i="12"/>
  <c r="E179" i="12" l="1"/>
  <c r="F179" i="12"/>
  <c r="D179" i="12"/>
  <c r="F175" i="12"/>
  <c r="D175" i="12"/>
  <c r="E175" i="12"/>
  <c r="F171" i="12"/>
  <c r="D171" i="12"/>
  <c r="E171" i="12"/>
  <c r="F169" i="12"/>
  <c r="E169" i="12"/>
  <c r="D169" i="12"/>
  <c r="F190" i="12"/>
  <c r="F186" i="12" s="1"/>
  <c r="E190" i="12"/>
  <c r="E186" i="12" s="1"/>
  <c r="D190" i="12"/>
  <c r="D186" i="12" s="1"/>
  <c r="F166" i="12"/>
  <c r="E166" i="12"/>
  <c r="D166" i="12"/>
  <c r="F209" i="12" l="1"/>
  <c r="F208" i="12" s="1"/>
  <c r="E209" i="12"/>
  <c r="E208" i="12" s="1"/>
  <c r="D209" i="12"/>
  <c r="D208" i="12" s="1"/>
  <c r="F206" i="12"/>
  <c r="E206" i="12"/>
  <c r="D206" i="12"/>
  <c r="F204" i="12"/>
  <c r="E204" i="12"/>
  <c r="D204" i="12"/>
  <c r="F197" i="12"/>
  <c r="E197" i="12"/>
  <c r="D197" i="12"/>
  <c r="F185" i="12"/>
  <c r="F168" i="12" s="1"/>
  <c r="E185" i="12"/>
  <c r="E168" i="12" s="1"/>
  <c r="D185" i="12"/>
  <c r="D168" i="12" s="1"/>
  <c r="F164" i="12"/>
  <c r="F163" i="12" s="1"/>
  <c r="E164" i="12"/>
  <c r="E163" i="12" s="1"/>
  <c r="D164" i="12"/>
  <c r="D163" i="12" s="1"/>
  <c r="F159" i="12"/>
  <c r="F158" i="12" s="1"/>
  <c r="F157" i="12" s="1"/>
  <c r="E159" i="12"/>
  <c r="D159" i="12"/>
  <c r="D158" i="12" s="1"/>
  <c r="D157" i="12" s="1"/>
  <c r="E158" i="12"/>
  <c r="E157" i="12" s="1"/>
  <c r="F154" i="12"/>
  <c r="F153" i="12" s="1"/>
  <c r="F152" i="12" s="1"/>
  <c r="E154" i="12"/>
  <c r="E153" i="12" s="1"/>
  <c r="E152" i="12" s="1"/>
  <c r="D154" i="12"/>
  <c r="D153" i="12" s="1"/>
  <c r="D152" i="12" s="1"/>
  <c r="F149" i="12"/>
  <c r="F148" i="12" s="1"/>
  <c r="E149" i="12"/>
  <c r="D149" i="12"/>
  <c r="D148" i="12" s="1"/>
  <c r="E148" i="12"/>
  <c r="F146" i="12"/>
  <c r="E146" i="12"/>
  <c r="D146" i="12"/>
  <c r="F145" i="12"/>
  <c r="E145" i="12"/>
  <c r="D145" i="12"/>
  <c r="F144" i="12"/>
  <c r="E144" i="12"/>
  <c r="D144" i="12"/>
  <c r="F142" i="12"/>
  <c r="F140" i="12" s="1"/>
  <c r="E142" i="12"/>
  <c r="D142" i="12"/>
  <c r="D140" i="12" s="1"/>
  <c r="E140" i="12"/>
  <c r="F139" i="12"/>
  <c r="F138" i="12" s="1"/>
  <c r="E139" i="12"/>
  <c r="D139" i="12"/>
  <c r="D138" i="12" s="1"/>
  <c r="E138" i="12"/>
  <c r="F136" i="12"/>
  <c r="E136" i="12"/>
  <c r="D136" i="12"/>
  <c r="F135" i="12"/>
  <c r="F134" i="12" s="1"/>
  <c r="E135" i="12"/>
  <c r="E134" i="12" s="1"/>
  <c r="D135" i="12"/>
  <c r="D134" i="12" s="1"/>
  <c r="F133" i="12"/>
  <c r="F132" i="12" s="1"/>
  <c r="E133" i="12"/>
  <c r="E132" i="12" s="1"/>
  <c r="D133" i="12"/>
  <c r="D132" i="12" s="1"/>
  <c r="F130" i="12"/>
  <c r="E130" i="12"/>
  <c r="D130" i="12"/>
  <c r="F128" i="12"/>
  <c r="E128" i="12"/>
  <c r="D128" i="12"/>
  <c r="F126" i="12"/>
  <c r="E126" i="12"/>
  <c r="D126" i="12"/>
  <c r="F125" i="12"/>
  <c r="E125" i="12"/>
  <c r="D125" i="12"/>
  <c r="F124" i="12"/>
  <c r="E124" i="12"/>
  <c r="D124" i="12"/>
  <c r="F122" i="12"/>
  <c r="E122" i="12"/>
  <c r="D122" i="12"/>
  <c r="F121" i="12"/>
  <c r="E121" i="12"/>
  <c r="D121" i="12"/>
  <c r="F119" i="12"/>
  <c r="F117" i="12" s="1"/>
  <c r="E119" i="12"/>
  <c r="D119" i="12"/>
  <c r="D117" i="12" s="1"/>
  <c r="E117" i="12"/>
  <c r="F113" i="12"/>
  <c r="E113" i="12"/>
  <c r="D113" i="12"/>
  <c r="F111" i="12"/>
  <c r="E111" i="12"/>
  <c r="D111" i="12"/>
  <c r="F108" i="12"/>
  <c r="F107" i="12" s="1"/>
  <c r="E108" i="12"/>
  <c r="D108" i="12"/>
  <c r="D107" i="12" s="1"/>
  <c r="E107" i="12"/>
  <c r="F101" i="12"/>
  <c r="F100" i="12" s="1"/>
  <c r="F99" i="12" s="1"/>
  <c r="E101" i="12"/>
  <c r="D101" i="12"/>
  <c r="D100" i="12" s="1"/>
  <c r="D99" i="12" s="1"/>
  <c r="E100" i="12"/>
  <c r="E99" i="12" s="1"/>
  <c r="F97" i="12"/>
  <c r="F96" i="12" s="1"/>
  <c r="F95" i="12" s="1"/>
  <c r="E97" i="12"/>
  <c r="E96" i="12" s="1"/>
  <c r="E95" i="12" s="1"/>
  <c r="E94" i="12" s="1"/>
  <c r="D97" i="12"/>
  <c r="D96" i="12" s="1"/>
  <c r="D95" i="12" s="1"/>
  <c r="D94" i="12" s="1"/>
  <c r="F92" i="12"/>
  <c r="F91" i="12" s="1"/>
  <c r="E92" i="12"/>
  <c r="E91" i="12" s="1"/>
  <c r="D92" i="12"/>
  <c r="D91" i="12" s="1"/>
  <c r="F89" i="12"/>
  <c r="F86" i="12" s="1"/>
  <c r="E89" i="12"/>
  <c r="E86" i="12" s="1"/>
  <c r="D89" i="12"/>
  <c r="D86" i="12" s="1"/>
  <c r="F83" i="12"/>
  <c r="E83" i="12"/>
  <c r="D83" i="12"/>
  <c r="F81" i="12"/>
  <c r="E81" i="12"/>
  <c r="D81" i="12"/>
  <c r="F79" i="12"/>
  <c r="E79" i="12"/>
  <c r="D79" i="12"/>
  <c r="F76" i="12"/>
  <c r="F74" i="12" s="1"/>
  <c r="F73" i="12" s="1"/>
  <c r="F72" i="12" s="1"/>
  <c r="E76" i="12"/>
  <c r="E74" i="12" s="1"/>
  <c r="E73" i="12" s="1"/>
  <c r="E72" i="12" s="1"/>
  <c r="D76" i="12"/>
  <c r="D74" i="12"/>
  <c r="D73" i="12" s="1"/>
  <c r="D72" i="12" s="1"/>
  <c r="F69" i="12"/>
  <c r="E69" i="12"/>
  <c r="D69" i="12"/>
  <c r="F67" i="12"/>
  <c r="E67" i="12"/>
  <c r="D67" i="12"/>
  <c r="F64" i="12"/>
  <c r="F63" i="12" s="1"/>
  <c r="E64" i="12"/>
  <c r="D64" i="12"/>
  <c r="D63" i="12" s="1"/>
  <c r="E63" i="12"/>
  <c r="F61" i="12"/>
  <c r="F60" i="12" s="1"/>
  <c r="E61" i="12"/>
  <c r="D61" i="12"/>
  <c r="D60" i="12" s="1"/>
  <c r="E60" i="12"/>
  <c r="F58" i="12"/>
  <c r="F57" i="12" s="1"/>
  <c r="E58" i="12"/>
  <c r="D58" i="12"/>
  <c r="D57" i="12" s="1"/>
  <c r="E57" i="12"/>
  <c r="F55" i="12"/>
  <c r="F54" i="12" s="1"/>
  <c r="F53" i="12" s="1"/>
  <c r="E55" i="12"/>
  <c r="D55" i="12"/>
  <c r="D54" i="12" s="1"/>
  <c r="D53" i="12" s="1"/>
  <c r="E54" i="12"/>
  <c r="E53" i="12" s="1"/>
  <c r="F50" i="12"/>
  <c r="F49" i="12" s="1"/>
  <c r="E50" i="12"/>
  <c r="E49" i="12" s="1"/>
  <c r="D50" i="12"/>
  <c r="D49" i="12" s="1"/>
  <c r="F48" i="12"/>
  <c r="F47" i="12" s="1"/>
  <c r="E48" i="12"/>
  <c r="E47" i="12" s="1"/>
  <c r="D48" i="12"/>
  <c r="D47" i="12" s="1"/>
  <c r="F44" i="12"/>
  <c r="E44" i="12"/>
  <c r="D44" i="12"/>
  <c r="F42" i="12"/>
  <c r="E42" i="12"/>
  <c r="D42" i="12"/>
  <c r="F39" i="12"/>
  <c r="E39" i="12"/>
  <c r="D39" i="12"/>
  <c r="F36" i="12"/>
  <c r="E36" i="12"/>
  <c r="D36" i="12"/>
  <c r="F34" i="12"/>
  <c r="E34" i="12"/>
  <c r="D34" i="12"/>
  <c r="F32" i="12"/>
  <c r="E32" i="12"/>
  <c r="D32" i="12"/>
  <c r="F30" i="12"/>
  <c r="E30" i="12"/>
  <c r="D30" i="12"/>
  <c r="F26" i="12"/>
  <c r="E26" i="12"/>
  <c r="D26" i="12"/>
  <c r="F24" i="12"/>
  <c r="E24" i="12"/>
  <c r="D24" i="12"/>
  <c r="F22" i="12"/>
  <c r="E22" i="12"/>
  <c r="D22" i="12"/>
  <c r="F20" i="12"/>
  <c r="E20" i="12"/>
  <c r="D20" i="12"/>
  <c r="F10" i="12"/>
  <c r="F9" i="12" s="1"/>
  <c r="E10" i="12"/>
  <c r="E9" i="12" s="1"/>
  <c r="D10" i="12"/>
  <c r="D9" i="12" s="1"/>
  <c r="D162" i="12" l="1"/>
  <c r="E85" i="12"/>
  <c r="F41" i="12"/>
  <c r="F38" i="12" s="1"/>
  <c r="E78" i="12"/>
  <c r="E77" i="12" s="1"/>
  <c r="E71" i="12" s="1"/>
  <c r="E143" i="12"/>
  <c r="D123" i="12"/>
  <c r="F123" i="12"/>
  <c r="D120" i="12"/>
  <c r="F120" i="12"/>
  <c r="E120" i="12"/>
  <c r="E41" i="12"/>
  <c r="D41" i="12"/>
  <c r="D38" i="12" s="1"/>
  <c r="E123" i="12"/>
  <c r="D143" i="12"/>
  <c r="F143" i="12"/>
  <c r="F116" i="12" s="1"/>
  <c r="F115" i="12" s="1"/>
  <c r="D196" i="12"/>
  <c r="E19" i="12"/>
  <c r="E18" i="12" s="1"/>
  <c r="D85" i="12"/>
  <c r="D66" i="12"/>
  <c r="F66" i="12"/>
  <c r="D19" i="12"/>
  <c r="D18" i="12" s="1"/>
  <c r="F19" i="12"/>
  <c r="F18" i="12" s="1"/>
  <c r="D29" i="12"/>
  <c r="D28" i="12" s="1"/>
  <c r="F29" i="12"/>
  <c r="F28" i="12" s="1"/>
  <c r="E29" i="12"/>
  <c r="E28" i="12" s="1"/>
  <c r="D78" i="12"/>
  <c r="D77" i="12" s="1"/>
  <c r="D71" i="12" s="1"/>
  <c r="F78" i="12"/>
  <c r="F77" i="12" s="1"/>
  <c r="F71" i="12" s="1"/>
  <c r="D115" i="12"/>
  <c r="E196" i="12"/>
  <c r="E162" i="12" s="1"/>
  <c r="E161" i="12" s="1"/>
  <c r="F110" i="12"/>
  <c r="F106" i="12" s="1"/>
  <c r="F94" i="12"/>
  <c r="F85" i="12"/>
  <c r="E66" i="12"/>
  <c r="E46" i="12"/>
  <c r="E38" i="12"/>
  <c r="F196" i="12"/>
  <c r="F162" i="12" s="1"/>
  <c r="F161" i="12" s="1"/>
  <c r="D46" i="12"/>
  <c r="F46" i="12"/>
  <c r="D110" i="12"/>
  <c r="D106" i="12" s="1"/>
  <c r="E110" i="12"/>
  <c r="E106" i="12" s="1"/>
  <c r="D161" i="12" l="1"/>
  <c r="E116" i="12"/>
  <c r="E115" i="12" s="1"/>
  <c r="D52" i="12"/>
  <c r="D8" i="12" s="1"/>
  <c r="D233" i="12" s="1"/>
  <c r="F52" i="12"/>
  <c r="E52" i="12"/>
  <c r="F8" i="12"/>
  <c r="F233" i="12" s="1"/>
  <c r="E8" i="12" l="1"/>
  <c r="E233" i="12" s="1"/>
</calcChain>
</file>

<file path=xl/sharedStrings.xml><?xml version="1.0" encoding="utf-8"?>
<sst xmlns="http://schemas.openxmlformats.org/spreadsheetml/2006/main" count="689" uniqueCount="444">
  <si>
    <t>Наименование</t>
  </si>
  <si>
    <t>Код бюджетной классификации Российской Федерации</t>
  </si>
  <si>
    <t xml:space="preserve">главного админи-стратора </t>
  </si>
  <si>
    <t>доходов   и  источников финансирования дефицита бюджета города</t>
  </si>
  <si>
    <t>НАЛОГОВЫЕ И НЕНАЛОГОВЫЕ ДОХОДЫ</t>
  </si>
  <si>
    <t>000</t>
  </si>
  <si>
    <t>НАЛОГИ НА ПРИБЫЛЬ, ДОХОДЫ</t>
  </si>
  <si>
    <t>Налог на доходы физических лиц</t>
  </si>
  <si>
    <t>182</t>
  </si>
  <si>
    <t>1 01 02010 01 0000 110</t>
  </si>
  <si>
    <t>1 01 02020 01 0000 110</t>
  </si>
  <si>
    <t>1 01 02030 01 0000 110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</si>
  <si>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</si>
  <si>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1 01 02040 01 0000 110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</si>
  <si>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</si>
  <si>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</si>
  <si>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</si>
  <si>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</si>
  <si>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</si>
  <si>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1 03 02231 01 0000 110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</si>
  <si>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</si>
  <si>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</si>
  <si>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</si>
  <si>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</si>
  <si>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</si>
  <si>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</si>
  <si>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</si>
  <si>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</si>
  <si>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</si>
  <si>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НАЛОГИ НА СОВОКУПНЫЙ ДОХОД</t>
  </si>
  <si>
    <t>Налог, взимаемый с налогоплательщиков, выбравших в качестве объекта налогообложения доходы</t>
  </si>
  <si>
    <t>1 05 01010 01 0000 110</t>
  </si>
  <si>
    <t>1 05 01011 01 0000 110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</si>
  <si>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</si>
  <si>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1 05 01020 01 0000 110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</si>
  <si>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</si>
  <si>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1 05 01021 01 0000 110</t>
  </si>
  <si>
    <t>Налог, взимаемый в связи с применением патентной системы налогообложения</t>
  </si>
  <si>
    <t>1 05 04010 02 0000 110</t>
  </si>
  <si>
    <t>НАЛОГИ НА ИМУЩЕСТВО</t>
  </si>
  <si>
    <t>Налог на имущество физических лиц</t>
  </si>
  <si>
    <t>1 06 01020 04 0000 110</t>
  </si>
  <si>
    <t>Земельный налог с организаций</t>
  </si>
  <si>
    <t>1 06 06030 00 0000 110</t>
  </si>
  <si>
    <t>Земельный налог с организаций, обладающих земельным участком, расположенным в границах городских округов</t>
  </si>
  <si>
    <t>1 06 06032 04 0000 110</t>
  </si>
  <si>
    <t>Земельный налог с физических лиц</t>
  </si>
  <si>
    <t>1 06 06040 00 0000 110</t>
  </si>
  <si>
    <t>Земельный налог с физических лиц, обладающих земельным участком, расположенным в границах городских округов</t>
  </si>
  <si>
    <t>1 06 06042 04 0000 110</t>
  </si>
  <si>
    <t>ГОСУДАРСТВЕННАЯ ПОШЛИНА</t>
  </si>
  <si>
    <t>Государственная пошлина по делам, рассматриваемым в судах общей юрисдикции, мировыми судьями</t>
  </si>
  <si>
    <t>1 08 03010 01 0000 110</t>
  </si>
  <si>
    <t>Государственная пошлина за государственную регистрацию, а также за совершение прочих юридически значимых действий</t>
  </si>
  <si>
    <t>Государственная пошлина за выдачу разрешения на установку рекламной конструкции</t>
  </si>
  <si>
    <t>904</t>
  </si>
  <si>
    <t>1 08 07150 01 0000 110</t>
  </si>
  <si>
    <t>909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</si>
  <si>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</si>
  <si>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</si>
  <si>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</si>
  <si>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</si>
  <si>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1 11 05012 04 0000 120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</si>
  <si>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</si>
  <si>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</si>
  <si>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1 11 05024 04 0000 120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</si>
  <si>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</si>
  <si>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Доходы от сдачи в аренду имущества, составляющего казну городских округов (за исключением земельных участков)</t>
  </si>
  <si>
    <t>1 11 05074 04 0000 120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</si>
  <si>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</si>
  <si>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</si>
  <si>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</si>
  <si>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1 11 09044 04 0000 120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</si>
  <si>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(плата за пользование жилым помещением по договорам социального найма)</t>
  </si>
  <si>
    <t>1 11 09044 04 0064 120</t>
  </si>
  <si>
    <t>1 11 09044 04 1064 120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</si>
  <si>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(плата за пользование жилым помещением по договорам социального найма) (пени и проценты)</t>
  </si>
  <si>
    <t>1 11 09 044 04 2064 120</t>
  </si>
  <si>
    <t>ПЛАТЕЖИ ПРИ ПОЛЬЗОВАНИИ ПРИРОДНЫМИ РЕСУРСАМИ</t>
  </si>
  <si>
    <t>Плата за негативное воздействие на окружающую среду</t>
  </si>
  <si>
    <t>048</t>
  </si>
  <si>
    <t>1 12 01010 01 0000 120</t>
  </si>
  <si>
    <t>Плата за сбросы загрязняющих веществ в водные объекты</t>
  </si>
  <si>
    <t>1 12 01030 01 0000 120</t>
  </si>
  <si>
    <t>Плата за размещение отходов производства и потребления</t>
  </si>
  <si>
    <t>1 12 01040 01 0000 120</t>
  </si>
  <si>
    <t>Плата за размещение отходов производства</t>
  </si>
  <si>
    <t>1 12 01041 01 0000 120</t>
  </si>
  <si>
    <t>Плата за использование лесов</t>
  </si>
  <si>
    <t>Плата за использование лесов, расположенных на землях иных категорий, находящихся в собственности городских округов</t>
  </si>
  <si>
    <t>1 12 04040 04 0000 120</t>
  </si>
  <si>
    <t>1 12 04042 04 1000 120</t>
  </si>
  <si>
    <t>ДОХОДЫ ОТ ОКАЗАНИЯ ПЛАТНЫХ УСЛУГ И КОМПЕНСАЦИИ ЗАТРАТ ГОСУДАРСТВА</t>
  </si>
  <si>
    <t>Доходы от оказания платных услуг (работ)</t>
  </si>
  <si>
    <t>Прочие доходы от оказания платных услуг (работ)</t>
  </si>
  <si>
    <t>1 13 01990 00 0000 130</t>
  </si>
  <si>
    <t>Прочие доходы от оказания платных услуг (работ) получателями средств бюджетов городских округов</t>
  </si>
  <si>
    <t>1 13 01994 04 0000 130</t>
  </si>
  <si>
    <t>1 13 01994 04 0025 130</t>
  </si>
  <si>
    <t>Доходы от компенсации затрат государства</t>
  </si>
  <si>
    <t>Прочие доходы от компенсации затрат государства</t>
  </si>
  <si>
    <t>1 13 02990 00 0000 130</t>
  </si>
  <si>
    <t>Прочие доходы от компенсации затрат бюджетов городских округов</t>
  </si>
  <si>
    <t>1 13 02994 04 0000 130</t>
  </si>
  <si>
    <t>Прочие доходы от компенсации затрат бюджетов городских округов (возмещение восстановительной стоимости за снос зеленых насаждений)</t>
  </si>
  <si>
    <t>1 13 02994 04 0007 130</t>
  </si>
  <si>
    <t>Прочие доходы от  компенсации затрат бюджетов городских округов (возмещение за подвоз питьевой воды)</t>
  </si>
  <si>
    <t>1 13 02994 04 0026 130</t>
  </si>
  <si>
    <t>ДОХОДЫ ОТ ПРОДАЖИ МАТЕРИАЛЬНЫХ И НЕМАТЕРИАЛЬНЫХ АКТИВОВ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</si>
  <si>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</si>
  <si>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реализации имущества, находящегося в собственности городских округов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</si>
  <si>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1 14 02040 04 0000 410</t>
  </si>
  <si>
    <t>Доходы от продажи земельных участков, находящихся в государственной и муниципальной собственности</t>
  </si>
  <si>
    <t>Доходы от продажи земельных участков, государственная собственность на которые не разграничена</t>
  </si>
  <si>
    <t>1 14 06010 00 0000 430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</si>
  <si>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</si>
  <si>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1 14 06012 04 0000 430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</si>
  <si>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</si>
  <si>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1 14 06020 00 0000 430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</si>
  <si>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</si>
  <si>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>1 14 06024 04 0000 430</t>
  </si>
  <si>
    <t>ШТРАФЫ, САНКЦИИ, ВОЗМЕЩЕНИЕ УЩЕРБА</t>
  </si>
  <si>
    <t>Административные штрафы, установленные Кодексом Российской Федерации об административных правонарушениях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</si>
  <si>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</si>
  <si>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1 16 01050 01 0000 140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</si>
  <si>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</si>
  <si>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806</t>
  </si>
  <si>
    <t>1 16 01053 01 0000 140</t>
  </si>
  <si>
    <t>837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</si>
  <si>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</si>
  <si>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1 16 01060 01 0000 140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</si>
  <si>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</si>
  <si>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1 16 01063 01 0000 140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</si>
  <si>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</si>
  <si>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1 16 01070 01 0000 140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</si>
  <si>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</si>
  <si>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1 16 01073 01 0000 140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</si>
  <si>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</si>
  <si>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1 16 01140 01 0000 140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</si>
  <si>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</si>
  <si>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1 16 01143 01 0000 140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</si>
  <si>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</si>
  <si>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1 16 01150 01 0000 140</t>
  </si>
  <si>
    <t>1 16 01153 01 0000 140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</si>
  <si>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</si>
  <si>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1 16 01170 01 0000 140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</si>
  <si>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</si>
  <si>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1 16 01173 01 0000 140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</si>
  <si>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</si>
  <si>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1 16 01190 01 0000 140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</si>
  <si>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</si>
  <si>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1 16 01193 01 0000 140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</si>
  <si>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</si>
  <si>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1 16 01200 01 0000 140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</si>
  <si>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</si>
  <si>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1 16 01203 01 0000 140</t>
  </si>
  <si>
    <t>Административные штрафы, установленные законами субъектов Российской Федерации об административных правонарушениях</t>
  </si>
  <si>
    <t>907</t>
  </si>
  <si>
    <t>1 16 02020 02 0036 140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</si>
  <si>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</si>
  <si>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</si>
  <si>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>1 16 07090 00 0000 140</t>
  </si>
  <si>
    <t>1 16 07090 04 0035 140</t>
  </si>
  <si>
    <t>1 16 07090 04 0038 140</t>
  </si>
  <si>
    <t>Платежи в целях возмещения причиненного ущерба (убытков)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</si>
  <si>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</si>
  <si>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(доходы бюджетов городских округов за исключением доходов, направляемых на формирование муниципального дорожного фонда, а также иных платежей в случае принятия решения финансовым органом муниципального образования о раздельном учете задолженности)</t>
  </si>
  <si>
    <t>1 16 10123 01 0000 140</t>
  </si>
  <si>
    <t>1 16 10123 01 0041 140</t>
  </si>
  <si>
    <t>ПРОЧИЕ НЕНАЛОГОВЫЕ ДОХОДЫ</t>
  </si>
  <si>
    <t>Прочие неналоговые доходы</t>
  </si>
  <si>
    <t>Прочие неналоговые доходы бюджетов городских округов</t>
  </si>
  <si>
    <t>1 17 05040 04 0000 180</t>
  </si>
  <si>
    <t>Прочие неналоговые доходы бюджетов городских округов (проценты за рассрочку приобретаемого арендуемого имущества)</t>
  </si>
  <si>
    <t>1 17 05040 04 0008 180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</si>
  <si>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</si>
  <si>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</si>
  <si>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</si>
  <si>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на выравнивание бюджетной обеспеченности</t>
  </si>
  <si>
    <t>Дотации бюджетам городских округов на выравнивание бюджетной обеспеченности из бюджета субъекта Российской Федерации</t>
  </si>
  <si>
    <t>905</t>
  </si>
  <si>
    <t>2 02 15001 04 0000 150</t>
  </si>
  <si>
    <t>Субсидии бюджетам бюджетной системы Российской Федерации (межбюджетные субсидии)</t>
  </si>
  <si>
    <t>903</t>
  </si>
  <si>
    <t>902</t>
  </si>
  <si>
    <t>Прочие субсидии</t>
  </si>
  <si>
    <t>Прочие субсидии бюджетам городских округов</t>
  </si>
  <si>
    <t>Прочие субсидии бюджетам городских округов (субсидии местным бюджетам для организации отдыха детей в каникулярное время на оплату стоимости набора продуктов питания в лагерях с дневным пребыванием детей, организованных органами местного самоуправления муниципальных образований Иркутской области)</t>
  </si>
  <si>
    <t>Прочие субсидии бюджетам городских округов (субсидии местным бюджетам на реализацию мероприятий перечня проектов народных инициатив)</t>
  </si>
  <si>
    <t>Субвенции бюджетам бюджетной системы Российской Федерации</t>
  </si>
  <si>
    <t>Субвенции местным бюджетам на выполнение передаваемых полномочий субъектов Российской Федерации</t>
  </si>
  <si>
    <t>Субвенции бюджетам городских округов на выполнение передаваемых полномочий субъектов Российской Федерации</t>
  </si>
  <si>
    <t>Осуществление областных государственных полномочий по обеспечению бесплатным двухразовым питанием детей-инвалидов</t>
  </si>
  <si>
    <t>Осуществление областного государственного полномочия по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отдельными законами Иркутской области об административной ответственности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</si>
  <si>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</si>
  <si>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 2 02 35120 04 0000 150</t>
  </si>
  <si>
    <t>Прочие субвенции</t>
  </si>
  <si>
    <t>Прочие субвенции бюджетам городских округов</t>
  </si>
  <si>
    <t>ИТОГО ДОХОДОВ</t>
  </si>
  <si>
    <t>Председатель Городской Думы</t>
  </si>
  <si>
    <t>Мэр города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</si>
  <si>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</si>
  <si>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</si>
  <si>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</t>
  </si>
  <si>
    <t>1 11 09080 04 1030 120</t>
  </si>
  <si>
    <t>1 11 09080 04 1031 120</t>
  </si>
  <si>
    <t>1 11 09080 04 0030 120</t>
  </si>
  <si>
    <t>1 11 09080 04 0031 120</t>
  </si>
  <si>
    <t>1 11 09080 04 0032 120</t>
  </si>
  <si>
    <t>1 11 09080 04 1032 120</t>
  </si>
  <si>
    <t>рублей</t>
  </si>
  <si>
    <t>Осуществление отдельных областных государственных полномочий по организации мероприятий при осуществлении деятельности по обращению с собаками и кошками без владельцев в границах населенных пунктов Иркутской области</t>
  </si>
  <si>
    <t>1 01 02080 01 0000 110</t>
  </si>
  <si>
    <t>1 08 07150 01 1000 110</t>
  </si>
  <si>
    <t>1 11 05012 04 1000 120</t>
  </si>
  <si>
    <t>1 11 05024 04 1000 120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</si>
  <si>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 (сумма платежа)</t>
  </si>
  <si>
    <t>1 11 05074 04 1000 120</t>
  </si>
  <si>
    <t>Доходы от сдачи в аренду имущества, составляющего казну городских округов (за исключением земельных участков) (сумма платежа)</t>
  </si>
  <si>
    <t>1 11 09080 04 0000 120</t>
  </si>
  <si>
    <t>1 14 02043 04 1000 410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</si>
  <si>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 (сумма платежа)</t>
  </si>
  <si>
    <t>Осуществление областных государственных полномочий по обеспечению бесплатным питанием обучающихся, пребывающих на полном государственном обеспечении в организациях социального обслуживания, находящихся в ведении Иркутской области, посещающих муниципальные общеобразовательные организации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</si>
  <si>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 (штрафы за правонарушения в сфере благоустройства города Усть-Илимска)</t>
  </si>
  <si>
    <t xml:space="preserve">                                  А.П. Чихирьков</t>
  </si>
  <si>
    <t>1 03 02241 01 0000 110</t>
  </si>
  <si>
    <t>1 03 02251 01 0000 110</t>
  </si>
  <si>
    <t>1 03 02261 01 0000 110</t>
  </si>
  <si>
    <t>1 05 03010 01 0000 110</t>
  </si>
  <si>
    <t>076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</si>
  <si>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</si>
  <si>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 1 01 02130 01 0000 110</t>
  </si>
  <si>
    <t xml:space="preserve"> 1 01 02140 01 0000 110</t>
  </si>
  <si>
    <t>Плата за публичный сервитут, предусмотренная решением уполномоченного органа об установлении публичного сервитута в отношении земельных участков, находящихся в государственной или муниципальной собственности</t>
  </si>
  <si>
    <t>Плата за публичный сервитут, предусмотренная решением уполномоченного органа об установлении публичного сервитута в отношении земельных участков, государственная собственность на которые не разграничена</t>
  </si>
  <si>
    <t>Плата за публичный сервитут, предусмотренная решением уполномоченного органа об установлении публичного сервитута в отношении земельных участков, государственная собственность на которые не разграничена и которые расположены в границах городских округов и не предоставленных гражданам или юридическим лицам (за исключением органов государственной власти (государственных органов), органов местного самоуправления (муниципальных органов), органов управления государственными внебюджетными фондами и казенных учреждений)</t>
  </si>
  <si>
    <t xml:space="preserve"> 1 11 05410 00 0000 120</t>
  </si>
  <si>
    <t xml:space="preserve"> 1 11 05410 04 0000 120</t>
  </si>
  <si>
    <t>Плата за публичный сервитут, предусмотренная решением уполномоченного органа об установлении публичного сервитута в отношении земельных участков после разграничения государственной собственности на землю</t>
  </si>
  <si>
    <t>1 11 05420 00 0000 120</t>
  </si>
  <si>
    <t>Плата за публичный сервитут, предусмотренная решением уполномоченного органа об установлении публичного сервитута в отношении земельных участков, находящихся в собственности городских округов и не предоставленных гражданам или юридическим лицам (за исключением органов государственной власти (государственных органов), органов местного самоуправления (муниципальных органов), органов управления государственными внебюджетными фондами и казенных учреждений)</t>
  </si>
  <si>
    <t>1 11 05420 04 0000 120</t>
  </si>
  <si>
    <t>Прочие доходы от оказания платных услуг (работ) получателями средств бюджетов городских округов (плата за предоставление сведений в градостроительной деятельности Комитета по управлению муниципальным имуществом Администрации города Усть-Илимска)</t>
  </si>
  <si>
    <t>1 16 01163 01 0000 140</t>
  </si>
  <si>
    <t>Административные штрафы, установленные главой 16 Кодекса Российской Федерации об административных правонарушениях, за административные правонарушения в области таможенного дела (нарушение таможенных правил), налагаемые мировыми судьями, комиссиями по делам несовершеннолетних и защите их прав</t>
  </si>
  <si>
    <t>1 16 01093 01 0000 140</t>
  </si>
  <si>
    <t>Административные штрафы, установленные главой 16 Кодекса Российской Федерации об административных правонарушениях, за административные правонарушения в области таможенного дела (нарушение таможенных правил)</t>
  </si>
  <si>
    <t>1 16 01160 01 0000 140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</si>
  <si>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несовершеннолетних и защите их прав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</si>
  <si>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</t>
  </si>
  <si>
    <t>1 16 01090 01 0000 140</t>
  </si>
  <si>
    <t>1 16 01103 01 0000 140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</si>
  <si>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судьями, комиссиями по делам несовершеннолетних и защите их прав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</si>
  <si>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</si>
  <si>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налагаемые мировыми судьями, комиссиями по делам несовершеннолетних и защите их прав</t>
  </si>
  <si>
    <t>1 16 01113 01 0000 140</t>
  </si>
  <si>
    <t>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</t>
  </si>
  <si>
    <t>2025 год</t>
  </si>
  <si>
    <t>2026 год</t>
  </si>
  <si>
    <t>Налог, взимаемый в связи с применением упрощенной системы налогообложения</t>
  </si>
  <si>
    <t xml:space="preserve">Единый сельскохозяйственный налог </t>
  </si>
  <si>
    <t>Налог, взимаемый в связи с применением патентной системы налогообложения, зачисляемый в бюджеты городских округов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</si>
  <si>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</t>
  </si>
  <si>
    <t>Земельный налог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</si>
  <si>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</si>
  <si>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>Осуществление отдельных областных государственных полномочий по обеспечению бесплатным питанием отдельных категорий обучающихся</t>
  </si>
  <si>
    <t>Прочие субсидии бюджетам городских округов (субсидии местным бюджетам по обеспечению бесплатным двухразовым питанием обучающихся с ограниченными возможностями здоровья в муниципальных общеобразовательных организациях в Иркутской области, в том числе обучение которых организовано на дому)</t>
  </si>
  <si>
    <t xml:space="preserve">Государственная пошлина за выдачу разрешения на установку рекламной конструкции (сумма платежа) </t>
  </si>
  <si>
    <t>906</t>
  </si>
  <si>
    <t>Прочие субсидии бюджетам городских округов (субсидии местным бюджетам на реализацию мероприятий по приобретению учебников и учебных пособий, а также учебно-методических материалов, необходимых для реализации образовательных программ начального общего, основного общего, среднего общего образования муниципальными общеобразовательными организациями в Иркутской области)</t>
  </si>
  <si>
    <t>Прочие субсидии бюджетам городских округов (субсидии местным бюджетам на осуществление дорожной деятельности в отношении автомобильных дорог общего пользования местного значения, входящих в транспортный каркас Иркутской области</t>
  </si>
  <si>
    <t>Прочие субвенции бюджетам городских округов (субвенции на обеспечение государственных гарантий реализации прав на получение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организациях)</t>
  </si>
  <si>
    <t>Прочие субвенции бюджетам городских округов (субвенции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и общеобразовательных организациях)</t>
  </si>
  <si>
    <t>1 16 01110 01 0000 140</t>
  </si>
  <si>
    <t xml:space="preserve"> 1 16 01100 01 0000 140</t>
  </si>
  <si>
    <t>Доходы от сумм пеней, предусмотренных законодательством Российской Федерации о налогах и сборах, подлежащие зачислению в бюджеты субъектов Российской Федерации по нормативу, установленному Бюджетным кодексом Российской Федерации, распределяемые Федеральным казначейством между бюджетами субъектов Российской Федерации в соответствии с федеральным законом о федеральном бюджете</t>
  </si>
  <si>
    <t>2027 год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</si>
  <si>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</si>
  <si>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Плата по соглашениям об установлении сервитута в отношении земельных участков, государственная собственность на которые не разграничена</t>
  </si>
  <si>
    <t>1 11 05310 00 0000 120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</si>
  <si>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</si>
  <si>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 xml:space="preserve"> 1 11 05312 04 0000 120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</si>
  <si>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бумаг, добычи, производства, использования и обращения драгоценных металлов и драгоценных камней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</si>
  <si>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Прогнозируемые доходы бюджета города на 2025 год и плановый период 2026 и 2027 годов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</si>
  <si>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 (установка и эксплуатация рекламной конструкции, а также средства от продажи права на установку и эксплуатацию рекламной конструкции) (сумма платежа)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</si>
  <si>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 (плата за размещение объектов) (сумма платежа)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</si>
  <si>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 (муниципальным казенным учреждением) городского округа
 (штрафы за пользование денежными средствами)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</si>
  <si>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 (муниципальным казенным учреждением) городского округа
 (неосновательное обогащение)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</si>
  <si>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(плата за пользование жилым помещением по договорам социального найма) (сумма платежа)</t>
  </si>
  <si>
    <t>Единая субвенция местным бюджетам из бюджета субъекта Российской Федерации</t>
  </si>
  <si>
    <t>Единая субвенция бюджетам городских округов из бюджета субъекта Российской Федерации</t>
  </si>
  <si>
    <t>2 02 36900 04 0000 150</t>
  </si>
  <si>
    <t xml:space="preserve">                                       Э.В. Симонов</t>
  </si>
  <si>
    <t>000 1 00 00000 00 0000 000</t>
  </si>
  <si>
    <t>000 1 01 00000 00 0000 000</t>
  </si>
  <si>
    <t>000 1 01 02000 01 0000 110</t>
  </si>
  <si>
    <t>000 1 03 00000 00 0000 000</t>
  </si>
  <si>
    <t>000 1 03 02000 01 0000 110</t>
  </si>
  <si>
    <t xml:space="preserve">000 1 05 00000 00 0000 000 </t>
  </si>
  <si>
    <t>000 1 05 01000 00 0000 110</t>
  </si>
  <si>
    <t>000 1 05 03000 01 0000 110</t>
  </si>
  <si>
    <t>000 1 05 04000 02 0000 110</t>
  </si>
  <si>
    <t>000 1 06 00000 00 0000 000</t>
  </si>
  <si>
    <t>000 1 06 01000 00 0000 110</t>
  </si>
  <si>
    <t>000 1 06 06000 00 0000 110</t>
  </si>
  <si>
    <t>000 1 08 00000 00 0000 000</t>
  </si>
  <si>
    <t>000 1 08 03000 01 0000 110</t>
  </si>
  <si>
    <t>000 1 08 07000 01 0000 110</t>
  </si>
  <si>
    <t>000 1 11 00000 00 0000 000</t>
  </si>
  <si>
    <t>000 1 11 05000 00 0000 120</t>
  </si>
  <si>
    <t>000 1 11 05070 00 0000 120</t>
  </si>
  <si>
    <t>000 1 11 05300 00 0000 120</t>
  </si>
  <si>
    <t>000 1 11 05400 00 0000 120</t>
  </si>
  <si>
    <t>000 1 11 09000 00 0000 120</t>
  </si>
  <si>
    <t>000 1 11 09040 00 0000 120</t>
  </si>
  <si>
    <t>000 1 11 09080 00 0000 120</t>
  </si>
  <si>
    <t>000 1 12 00000 00 0000 000</t>
  </si>
  <si>
    <t>000 1 12 01000 01 0000 120</t>
  </si>
  <si>
    <t>000 1 12 04000 00 0000 120</t>
  </si>
  <si>
    <t>000 1 13 00000 00 0000 000</t>
  </si>
  <si>
    <t>000 1 13 01000 00 0000 130</t>
  </si>
  <si>
    <t>000 1 13 02000 00 0000 130</t>
  </si>
  <si>
    <t>000 1 14 00000 00 0000 000</t>
  </si>
  <si>
    <t>000 1 14 02000 00 0000 000</t>
  </si>
  <si>
    <t>000 1 14 06000 00 0000 430</t>
  </si>
  <si>
    <t xml:space="preserve">000 1 16 00000 00 0000 000 </t>
  </si>
  <si>
    <t>000 1 16 01000 01 0000 140</t>
  </si>
  <si>
    <t>000 1 16 02000 02 0000 140</t>
  </si>
  <si>
    <t>000 1 16 07000 00 0000 140</t>
  </si>
  <si>
    <t>000 1 16 10000 00 0000 140</t>
  </si>
  <si>
    <t>000 1 16 10120 00 0000 140</t>
  </si>
  <si>
    <t>000 1 16 18000 02 0000 140</t>
  </si>
  <si>
    <t>000 1 17 00000 00 0000 000</t>
  </si>
  <si>
    <t>000 1 17 05000 00 0000 180</t>
  </si>
  <si>
    <t>000 2 00 00000 00 0000 000</t>
  </si>
  <si>
    <t>000 2 02 00000 00 0000 000</t>
  </si>
  <si>
    <t>000 2 02 10000 00 0000 150</t>
  </si>
  <si>
    <t>000 2 02 15001 00 0000 150</t>
  </si>
  <si>
    <t>000 2 02 20000 00 0000 150</t>
  </si>
  <si>
    <t>000 2 02 29999 00 0000 150</t>
  </si>
  <si>
    <t>000 2 02 29999 04 0000 150</t>
  </si>
  <si>
    <t>000 2 02 30000 00 0000 150</t>
  </si>
  <si>
    <t>000 2 02 30024 00 0000 150</t>
  </si>
  <si>
    <t>000 2 02 35120 00 0000 150</t>
  </si>
  <si>
    <t>000 2 02 36900 00 0000 150</t>
  </si>
  <si>
    <t>000 2 02 39999 00 0000 150</t>
  </si>
  <si>
    <t>000 2 02 30024 04 0000 150</t>
  </si>
  <si>
    <t>000 2 02 39999 04 0000 150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</si>
  <si>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участков(сумма платежа)</t>
  </si>
  <si>
    <t>Дотации бюджетам на поддержку мер по обеспечению сбалансированности бюджетов</t>
  </si>
  <si>
    <t>Дотации бюджетам городских округов на поддержку мер по обеспечению сбалансированности бюджетов</t>
  </si>
  <si>
    <t>2 02 15002 04 0000 150</t>
  </si>
  <si>
    <t>2 02 25116 04 0000 150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</si>
  <si>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</si>
  <si>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</si>
  <si>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2 02 25304 04 0000 150</t>
  </si>
  <si>
    <t>Субсидии бюджетам на поддержку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</si>
  <si>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>Субсидии бюджетам городских округов на поддержку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</si>
  <si>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>2 02 25466 04 0000 150</t>
  </si>
  <si>
    <t>Субсидии бюджетам на поддержку отрасли культуры</t>
  </si>
  <si>
    <t>Субсидии бюджетам городских округов на поддержку отрасли культуры</t>
  </si>
  <si>
    <t>2 02 25519 04 0000 150</t>
  </si>
  <si>
    <t>Субсидии бюджетам на реализацию мероприятий по модернизации школьных систем образования</t>
  </si>
  <si>
    <t>Субсидии бюджетам городских округов на реализацию мероприятий по модернизации школьных систем образования</t>
  </si>
  <si>
    <t>2 02 25750 04 0000 150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</si>
  <si>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
 (плата за размещение нестационарных торговых объектов) (сумма платежа)</t>
  </si>
  <si>
    <t>Плата за выбросы загрязняющих веществ в атмосферный воздух стационарными объектами</t>
  </si>
  <si>
    <t>Плата за использование лесов, расположенных на землях иных категорий, находящихся в собственности городских округов, в части арендной платы(сумма платежа)</t>
  </si>
  <si>
    <t>000 2 02 15002 00 0000 150</t>
  </si>
  <si>
    <t>000 2 02 25116 00 0000 150</t>
  </si>
  <si>
    <t>000 2 02 25304 00 0000 150</t>
  </si>
  <si>
    <t>000 2 02 25466 00 0000 150</t>
  </si>
  <si>
    <t>000 2 02 25519 00 0000 150</t>
  </si>
  <si>
    <t>000 2 02 25750 00 0000 150</t>
  </si>
  <si>
    <t xml:space="preserve">000 1 11 05010 00 0000 120 </t>
  </si>
  <si>
    <t xml:space="preserve">000 1 11 05020 00 0000 120 </t>
  </si>
  <si>
    <t>Субсидии бюджетам на реализацию программы комплексного развития молодежной политики в субъектах Российской Федерации "Регион для молодых"</t>
  </si>
  <si>
    <t>Субсидии бюджетам городских округов на реализацию программы комплексного развития молодежной политики в субъектах Российской Федерации "Регион для молодых"</t>
  </si>
  <si>
    <t>Субсидии бюджетам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</si>
  <si>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Субсидии бюджетам городских округов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</si>
  <si>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2 02 25424 04 0000 150</t>
  </si>
  <si>
    <t>Иные межбюджетные трансферты</t>
  </si>
  <si>
    <t>Межбюджетные трансферты, передаваемые бюджетам городских округов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г. Байконура и федеральной территории «Сириус», муниципальных общеобразовательных организаций и профессиональных образовательных организаций</t>
  </si>
  <si>
    <t>2 02 45050 04 0000 150</t>
  </si>
  <si>
    <t>Межбюджетные трансферты,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</si>
  <si>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Межбюджетные трансферты, передаваемые бюджетам городских округов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</si>
  <si>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2 02 45179 04 0000 150</t>
  </si>
  <si>
    <t>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</si>
  <si>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Межбюджетные трансферты, передаваемые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</si>
  <si>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2 02 45303 04 0000 150</t>
  </si>
  <si>
    <t>Межбюджетные трансферты, передаваемые бюджетам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организаций, профессиональных образовательных организаций субъектов Российской Федерации, города Байконура и федеральной территории "Сириус", муниципальных общеобразовательных организаций и профессиональных образовательных организаций</t>
  </si>
  <si>
    <t>Прочие субсидии бюджетам городских округов (субсидии местным бюджетам на осуществление мероприятий по капитальному ремонту объектов муниципальной собственности в сфере культуры)</t>
  </si>
  <si>
    <t>Прочие субсидии бюджетам городских округов (субсидии местным бюджетам для организации отдыха детей в каникулярное время на укрепление материально-технической базы муниципальных учреждений, оказывающих услуги по организации отдыха и оздоровления детей в Иркутской области)</t>
  </si>
  <si>
    <t>Прочие субсидии бюджетам городских округов (субсидии местным бюджетам на осуществление мероприятий по капитальному ремонту объектов муниципальной собственности в сфере физической культуры и спорта)</t>
  </si>
  <si>
    <t xml:space="preserve">Прочие субсидии бюджетам городских округов (субсидии местным бюджетам на финансовую поддержку реализации инициативных проектов) </t>
  </si>
  <si>
    <t>Субсидии бюджетам на реализацию мероприятий по обеспечению жильем молодых семей</t>
  </si>
  <si>
    <t>Субсидии бюджетам городских округов на реализацию мероприятий по обеспечению жильем молодых семей</t>
  </si>
  <si>
    <t>2 02 25 497 04 0000 150</t>
  </si>
  <si>
    <t>Субсидии бюджетам на реализацию программ формирования современной городской среды</t>
  </si>
  <si>
    <t>Субсидии бюджетам городских округов на реализацию программ формирования современной городской среды</t>
  </si>
  <si>
    <t>2 02 25555 04 0000 150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</si>
  <si>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</si>
  <si>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</si>
  <si>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Доходы бюджетов городских округов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</si>
  <si>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 xml:space="preserve"> 2 18 00000 04 0000 150</t>
  </si>
  <si>
    <t>Доходы бюджетов городских округов от возврата организациями остатков субсидий прошлых лет</t>
  </si>
  <si>
    <t xml:space="preserve"> 2 18 04000 04 0000 150</t>
  </si>
  <si>
    <t>Доходы бюджетов городских округов от возврата иными организациями остатков субсидий прошлых лет</t>
  </si>
  <si>
    <t xml:space="preserve"> 2 18 04030 04 0000 150</t>
  </si>
  <si>
    <t>Возврат остатков субсидий, субвенций и иных межбюджетных трансфертов,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</si>
  <si>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</si>
  <si>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>2 19 00000 04 0000 150</t>
  </si>
  <si>
    <t>Возврат остатков субсидий на реализацию мероприятий по обеспечению жильем молодых семей из бюджетов городских округов</t>
  </si>
  <si>
    <t xml:space="preserve"> 2 19 25497 04 0000 150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</si>
  <si>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округов</t>
  </si>
  <si>
    <t>2 19 60010 04 0000 150</t>
  </si>
  <si>
    <t>Возврат остатков субвенций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из бюджетов городских округов</t>
  </si>
  <si>
    <t>2 19 35120 04 0000 150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</si>
  <si>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года), а также налог на доходы физических лиц в отношении доходов от долевого участия в организации, полученных физическим лицом, не являющимся налоговым резидентом Российской Федерации, в виде дивидендов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</si>
  <si>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</si>
  <si>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</si>
  <si>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дивидендов) за налоговые периоды до 1 января 2025 года, а также налог на доходы физических лиц в части суммы налога, превышающей 312 тысяч рублей, относящейся к части налоговой базы, превышающей 2,4 миллиона рублей и составляющей не более 5 миллионов рублей (за исключением налога на доходы физических лиц в отношении доходов, указанных в абзаце тридцать девятом статьи 50 Бюджетного кодекса Российской Федерации, налога на доходы физических лиц в части суммы налога, превышающей 312 тысяч рублей, относящейся к сумме налоговых баз, указанных в пункте 6 статьи 210 Налогового кодекса Российской Федерации, превышающей 2,4 миллиона рублей (за исключением налога на доходы физических лиц в отношении доходов, указанных в абзацах тридцать пятом и тридцать шестом статьи 50 Бюджетного кодекса Российской Федерации), а также налога на доходы физических лиц в отношении доходов физических лиц, не являющихся налоговыми резидентами Российской Федерации, указанных в абзаце девятом пункта 3 статьи 224 Налогового кодекса Российской Федерации, в части суммы налога, превышающей 312 тысяч рублей, относящейся к части налоговой базы, превышающей 2,4 миллиона рублей) за налоговые периоды после 1 января 2025 года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</si>
  <si>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</si>
  <si>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Налог на доходы физических лиц в отношении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превышающей 650 тысяч рублей за налоговые периоды до 1 января 2025 года, а также в части суммы налога, превышающей 312 тысяч рублей за налоговые периоды после 1 января 2025 года)</t>
  </si>
  <si>
    <t>000 2 02 45303 00 0000 150</t>
  </si>
  <si>
    <t>000 2 02 45179 00 0000 150</t>
  </si>
  <si>
    <t>000 2 02 45050 00 0000 150</t>
  </si>
  <si>
    <t>000 2 02 40000 00 0000 150</t>
  </si>
  <si>
    <t>000 2 02 25 497 00 0000 150</t>
  </si>
  <si>
    <t>000 2 02 25555 00 0000 150</t>
  </si>
  <si>
    <t>000 2 02 25424 00 0000 150</t>
  </si>
  <si>
    <t xml:space="preserve"> 000 2 18 00000 00 0000 000</t>
  </si>
  <si>
    <t xml:space="preserve"> 000 2 18 00000 00 0000 150</t>
  </si>
  <si>
    <t>000 2 19 00000 00 0000 000</t>
  </si>
  <si>
    <t>Прочие межбюджетные трансферты, передаваемые бюджетам</t>
  </si>
  <si>
    <t>000 2 02 49999 00 0000 150</t>
  </si>
  <si>
    <t>2 02 49999 04 0000 150</t>
  </si>
  <si>
    <t>Прочие межбюджетные трансферты, передаваемые бюджетам городских округов (иные межбюджетные трансферты на оснащение предметных кабинетов муниципальных общеобразовательных организаций в Иркутской области оборудованием, средствами обучения и воспитания)</t>
  </si>
  <si>
    <t xml:space="preserve"> 2 02 29999 04 0000 150</t>
  </si>
  <si>
    <t>2 02 29999 04 0000 150</t>
  </si>
  <si>
    <t xml:space="preserve"> 2 02 30024 04 0000 150</t>
  </si>
  <si>
    <t>2 02 39999 04 0041 150</t>
  </si>
  <si>
    <t>2 02 39999 04 0000 150</t>
  </si>
  <si>
    <t>Приложение № 1
УТВЕРЖДЕНЫ                                                                                                                                                               решением Городской Думы                                                                  города Усть-Илимска от 26.12.2024г. № 8/29,                                 в редакции решения Городской Думы города                           Усть-Илимска  от 06.03.2025 г. № 10/40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</si>
</sst>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_-* #,##0.00_р_._-;\-* #,##0.00_р_._-;_-* &quot;-&quot;??_р_._-;_-@_-"/>
    <numFmt numFmtId="165" formatCode="#,##0_р_."/>
    <numFmt numFmtId="166" formatCode="000"/>
    <numFmt numFmtId="167" formatCode="#,##0.0"/>
    <numFmt numFmtId="168" formatCode="#,##0.00;[Red]\-#,##0.00;0.00"/>
  </numFmts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Times New Roman"/>
      <family val="1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3"/>
      <name val="Times New Roman"/>
      <family val="1"/>
      <charset val="204"/>
    </font>
    <font>
      <b/>
      <sz val="10"/>
      <color indexed="8"/>
      <name val="Arial"/>
      <family val="2"/>
      <charset val="204"/>
    </font>
    <font>
      <b/>
      <sz val="11"/>
      <name val="Times New Roman"/>
      <family val="1"/>
      <charset val="204"/>
    </font>
    <font>
      <b/>
      <sz val="8"/>
      <name val="Times New Roman"/>
      <family val="1"/>
      <charset val="204"/>
    </font>
    <font>
      <sz val="10"/>
      <name val="Arial"/>
      <family val="2"/>
      <charset val="204"/>
    </font>
    <font>
      <sz val="8"/>
      <color rgb="FF000000"/>
      <name val="Arial"/>
      <family val="2"/>
      <charset val="204"/>
    </font>
    <font>
      <b/>
      <sz val="9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8"/>
      <name val="Arial Cyr"/>
      <charset val="204"/>
    </font>
    <font>
      <sz val="14"/>
      <name val="Times New Roman"/>
      <family val="1"/>
      <charset val="204"/>
    </font>
    <font>
      <sz val="11"/>
      <name val="Calibri"/>
      <family val="2"/>
      <scheme val="minor"/>
    </font>
    <font>
      <sz val="10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8"/>
      <color rgb="FFFF0000"/>
      <name val="Times New Roman"/>
      <family val="1"/>
      <charset val="204"/>
    </font>
    <font>
      <b/>
      <sz val="10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rgb="FF000000"/>
      </bottom>
      <diagonal/>
    </border>
  </borders>
  <cellStyleXfs count="20">
    <xf numFmtId="0" fontId="0" fillId="0" borderId="0"/>
    <xf numFmtId="16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0" fontId="9" fillId="0" borderId="0"/>
    <xf numFmtId="0" fontId="12" fillId="0" borderId="0"/>
    <xf numFmtId="0" fontId="12" fillId="0" borderId="0"/>
    <xf numFmtId="0" fontId="13" fillId="0" borderId="2">
      <alignment horizontal="left" wrapText="1" indent="2"/>
    </xf>
    <xf numFmtId="49" fontId="13" fillId="0" borderId="3">
      <alignment horizontal="center"/>
    </xf>
    <xf numFmtId="0" fontId="9" fillId="0" borderId="0"/>
    <xf numFmtId="0" fontId="12" fillId="0" borderId="0"/>
    <xf numFmtId="0" fontId="12" fillId="0" borderId="0"/>
    <xf numFmtId="0" fontId="1" fillId="0" borderId="0"/>
    <xf numFmtId="0" fontId="13" fillId="0" borderId="4">
      <alignment horizontal="left" wrapText="1" indent="2"/>
    </xf>
    <xf numFmtId="49" fontId="13" fillId="0" borderId="5">
      <alignment horizontal="center" shrinkToFit="1"/>
    </xf>
    <xf numFmtId="0" fontId="12" fillId="0" borderId="0"/>
    <xf numFmtId="0" fontId="13" fillId="0" borderId="2">
      <alignment horizontal="left" wrapText="1" indent="2"/>
    </xf>
    <xf numFmtId="49" fontId="13" fillId="0" borderId="3">
      <alignment horizontal="center"/>
    </xf>
    <xf numFmtId="4" fontId="13" fillId="0" borderId="3">
      <alignment horizontal="right"/>
    </xf>
    <xf numFmtId="0" fontId="16" fillId="0" borderId="0"/>
    <xf numFmtId="0" fontId="12" fillId="0" borderId="0"/>
  </cellStyleXfs>
  <cellXfs count="138">
    <xf numFmtId="0" fontId="0" fillId="0" borderId="0" xfId="0"/>
    <xf numFmtId="0" fontId="3" fillId="2" borderId="0" xfId="0" applyFont="1" applyFill="1" applyAlignment="1">
      <alignment horizontal="center"/>
    </xf>
    <xf numFmtId="9" fontId="4" fillId="2" borderId="0" xfId="2" applyFont="1" applyFill="1" applyAlignment="1">
      <alignment horizontal="center" vertical="top" wrapText="1"/>
    </xf>
    <xf numFmtId="0" fontId="3" fillId="2" borderId="0" xfId="0" applyFont="1" applyFill="1" applyBorder="1"/>
    <xf numFmtId="0" fontId="3" fillId="2" borderId="0" xfId="0" applyFont="1" applyFill="1"/>
    <xf numFmtId="0" fontId="5" fillId="2" borderId="0" xfId="0" applyFont="1" applyFill="1" applyBorder="1"/>
    <xf numFmtId="0" fontId="6" fillId="2" borderId="0" xfId="0" applyFont="1" applyFill="1" applyBorder="1"/>
    <xf numFmtId="0" fontId="4" fillId="2" borderId="0" xfId="0" applyFont="1" applyFill="1" applyAlignment="1">
      <alignment horizontal="center" vertical="top" wrapText="1"/>
    </xf>
    <xf numFmtId="0" fontId="8" fillId="2" borderId="0" xfId="0" applyFont="1" applyFill="1" applyBorder="1"/>
    <xf numFmtId="0" fontId="8" fillId="2" borderId="0" xfId="0" applyFont="1" applyFill="1" applyBorder="1" applyAlignment="1">
      <alignment horizontal="center"/>
    </xf>
    <xf numFmtId="0" fontId="8" fillId="2" borderId="0" xfId="0" applyFont="1" applyFill="1"/>
    <xf numFmtId="0" fontId="3" fillId="2" borderId="0" xfId="0" applyFont="1" applyFill="1" applyAlignment="1">
      <alignment horizontal="center" vertical="center"/>
    </xf>
    <xf numFmtId="4" fontId="3" fillId="2" borderId="0" xfId="0" applyNumberFormat="1" applyFont="1" applyFill="1"/>
    <xf numFmtId="4" fontId="3" fillId="2" borderId="0" xfId="0" applyNumberFormat="1" applyFont="1" applyFill="1" applyAlignment="1">
      <alignment horizontal="right" vertical="center"/>
    </xf>
    <xf numFmtId="16" fontId="3" fillId="2" borderId="0" xfId="0" applyNumberFormat="1" applyFont="1" applyFill="1" applyBorder="1"/>
    <xf numFmtId="49" fontId="3" fillId="2" borderId="1" xfId="3" applyNumberFormat="1" applyFont="1" applyFill="1" applyBorder="1" applyAlignment="1">
      <alignment horizontal="center" vertical="center"/>
    </xf>
    <xf numFmtId="0" fontId="3" fillId="2" borderId="1" xfId="3" applyFont="1" applyFill="1" applyBorder="1" applyAlignment="1">
      <alignment horizontal="center" vertical="center"/>
    </xf>
    <xf numFmtId="0" fontId="10" fillId="2" borderId="0" xfId="0" applyFont="1" applyFill="1" applyBorder="1"/>
    <xf numFmtId="4" fontId="6" fillId="2" borderId="0" xfId="0" applyNumberFormat="1" applyFont="1" applyFill="1" applyBorder="1" applyAlignment="1">
      <alignment horizontal="center"/>
    </xf>
    <xf numFmtId="0" fontId="10" fillId="2" borderId="0" xfId="0" applyFont="1" applyFill="1"/>
    <xf numFmtId="0" fontId="11" fillId="2" borderId="0" xfId="0" applyFont="1" applyFill="1" applyBorder="1"/>
    <xf numFmtId="0" fontId="4" fillId="2" borderId="0" xfId="0" applyFont="1" applyFill="1" applyBorder="1"/>
    <xf numFmtId="0" fontId="4" fillId="2" borderId="0" xfId="0" applyFont="1" applyFill="1"/>
    <xf numFmtId="4" fontId="3" fillId="2" borderId="0" xfId="0" applyNumberFormat="1" applyFont="1" applyFill="1" applyBorder="1"/>
    <xf numFmtId="0" fontId="3" fillId="2" borderId="1" xfId="3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/>
    </xf>
    <xf numFmtId="0" fontId="4" fillId="2" borderId="0" xfId="0" applyFont="1" applyFill="1" applyAlignment="1">
      <alignment horizontal="center"/>
    </xf>
    <xf numFmtId="0" fontId="11" fillId="2" borderId="0" xfId="0" applyFont="1" applyFill="1" applyBorder="1" applyAlignment="1">
      <alignment horizontal="center"/>
    </xf>
    <xf numFmtId="49" fontId="3" fillId="2" borderId="1" xfId="5" applyNumberFormat="1" applyFont="1" applyFill="1" applyBorder="1" applyAlignment="1" applyProtection="1">
      <alignment horizontal="center" vertical="center"/>
      <protection hidden="1"/>
    </xf>
    <xf numFmtId="0" fontId="3" fillId="2" borderId="0" xfId="0" applyFont="1" applyFill="1" applyBorder="1" applyAlignment="1">
      <alignment horizontal="left"/>
    </xf>
    <xf numFmtId="4" fontId="3" fillId="2" borderId="0" xfId="0" applyNumberFormat="1" applyFont="1" applyFill="1" applyBorder="1" applyAlignment="1">
      <alignment horizontal="center" vertical="center"/>
    </xf>
    <xf numFmtId="0" fontId="3" fillId="2" borderId="0" xfId="0" applyFont="1" applyFill="1" applyBorder="1" applyAlignment="1">
      <alignment wrapText="1"/>
    </xf>
    <xf numFmtId="49" fontId="3" fillId="2" borderId="1" xfId="3" applyNumberFormat="1" applyFont="1" applyFill="1" applyBorder="1" applyAlignment="1">
      <alignment horizontal="center" vertical="center" wrapText="1"/>
    </xf>
    <xf numFmtId="0" fontId="3" fillId="2" borderId="0" xfId="3" applyNumberFormat="1" applyFont="1" applyFill="1" applyBorder="1" applyAlignment="1">
      <alignment vertical="center" wrapText="1"/>
    </xf>
    <xf numFmtId="49" fontId="3" fillId="2" borderId="1" xfId="7" applyNumberFormat="1" applyFont="1" applyFill="1" applyBorder="1" applyAlignment="1" applyProtection="1">
      <alignment horizontal="center" vertical="center"/>
    </xf>
    <xf numFmtId="0" fontId="3" fillId="2" borderId="0" xfId="0" applyFont="1" applyFill="1" applyBorder="1" applyAlignment="1">
      <alignment horizontal="left" vertical="center" indent="3"/>
    </xf>
    <xf numFmtId="0" fontId="3" fillId="2" borderId="0" xfId="0" applyFont="1" applyFill="1" applyAlignment="1">
      <alignment horizontal="left" vertical="center" indent="3"/>
    </xf>
    <xf numFmtId="0" fontId="5" fillId="2" borderId="0" xfId="0" applyFont="1" applyFill="1" applyBorder="1" applyAlignment="1">
      <alignment horizontal="left" vertical="center" indent="3"/>
    </xf>
    <xf numFmtId="0" fontId="6" fillId="2" borderId="0" xfId="0" applyFont="1" applyFill="1" applyBorder="1" applyAlignment="1">
      <alignment horizontal="center"/>
    </xf>
    <xf numFmtId="4" fontId="5" fillId="2" borderId="0" xfId="0" applyNumberFormat="1" applyFont="1" applyFill="1" applyBorder="1"/>
    <xf numFmtId="0" fontId="15" fillId="2" borderId="0" xfId="0" applyFont="1" applyFill="1" applyBorder="1"/>
    <xf numFmtId="0" fontId="15" fillId="2" borderId="0" xfId="0" applyFont="1" applyFill="1"/>
    <xf numFmtId="0" fontId="6" fillId="2" borderId="0" xfId="0" applyFont="1" applyFill="1" applyAlignment="1"/>
    <xf numFmtId="0" fontId="6" fillId="2" borderId="0" xfId="0" applyFont="1" applyFill="1" applyAlignment="1">
      <alignment horizontal="center"/>
    </xf>
    <xf numFmtId="0" fontId="6" fillId="2" borderId="0" xfId="0" applyFont="1" applyFill="1"/>
    <xf numFmtId="0" fontId="3" fillId="2" borderId="0" xfId="0" applyFont="1" applyFill="1" applyAlignment="1" applyProtection="1">
      <alignment horizontal="center"/>
      <protection hidden="1"/>
    </xf>
    <xf numFmtId="0" fontId="3" fillId="2" borderId="0" xfId="14" applyFont="1" applyFill="1" applyProtection="1">
      <protection hidden="1"/>
    </xf>
    <xf numFmtId="4" fontId="3" fillId="2" borderId="1" xfId="1" applyNumberFormat="1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 wrapText="1"/>
    </xf>
    <xf numFmtId="4" fontId="13" fillId="2" borderId="0" xfId="17" applyNumberFormat="1" applyFill="1" applyBorder="1" applyProtection="1">
      <alignment horizontal="right"/>
    </xf>
    <xf numFmtId="4" fontId="3" fillId="2" borderId="1" xfId="8" applyNumberFormat="1" applyFont="1" applyFill="1" applyBorder="1" applyAlignment="1">
      <alignment horizontal="center" vertical="center" wrapText="1"/>
    </xf>
    <xf numFmtId="4" fontId="3" fillId="2" borderId="1" xfId="0" applyNumberFormat="1" applyFont="1" applyFill="1" applyBorder="1" applyAlignment="1">
      <alignment horizontal="center" vertical="center"/>
    </xf>
    <xf numFmtId="4" fontId="6" fillId="2" borderId="0" xfId="0" applyNumberFormat="1" applyFont="1" applyFill="1" applyAlignment="1"/>
    <xf numFmtId="165" fontId="3" fillId="2" borderId="1" xfId="3" applyNumberFormat="1" applyFont="1" applyFill="1" applyBorder="1" applyAlignment="1">
      <alignment horizontal="center" vertical="center"/>
    </xf>
    <xf numFmtId="49" fontId="3" fillId="2" borderId="1" xfId="3" applyNumberFormat="1" applyFont="1" applyFill="1" applyBorder="1" applyAlignment="1" applyProtection="1">
      <alignment horizontal="center" vertical="center"/>
      <protection locked="0"/>
    </xf>
    <xf numFmtId="0" fontId="3" fillId="2" borderId="1" xfId="0" applyFont="1" applyFill="1" applyBorder="1" applyAlignment="1">
      <alignment horizontal="center" vertical="center"/>
    </xf>
    <xf numFmtId="0" fontId="3" fillId="2" borderId="1" xfId="18" applyNumberFormat="1" applyFont="1" applyFill="1" applyBorder="1" applyAlignment="1" applyProtection="1">
      <alignment horizontal="center" vertical="center"/>
      <protection hidden="1"/>
    </xf>
    <xf numFmtId="0" fontId="3" fillId="2" borderId="0" xfId="0" applyFont="1" applyFill="1" applyAlignment="1">
      <alignment wrapText="1"/>
    </xf>
    <xf numFmtId="0" fontId="3" fillId="2" borderId="1" xfId="0" applyFont="1" applyFill="1" applyBorder="1" applyAlignment="1">
      <alignment horizontal="left" vertical="center" wrapText="1"/>
    </xf>
    <xf numFmtId="49" fontId="3" fillId="2" borderId="1" xfId="0" applyNumberFormat="1" applyFont="1" applyFill="1" applyBorder="1" applyAlignment="1">
      <alignment horizontal="left" vertical="center" wrapText="1"/>
    </xf>
    <xf numFmtId="0" fontId="3" fillId="2" borderId="1" xfId="3" applyNumberFormat="1" applyFont="1" applyFill="1" applyBorder="1" applyAlignment="1">
      <alignment horizontal="left" vertical="center" wrapText="1"/>
    </xf>
    <xf numFmtId="0" fontId="3" fillId="2" borderId="0" xfId="0" applyFont="1" applyFill="1" applyBorder="1" applyAlignment="1">
      <alignment horizontal="center" vertical="center"/>
    </xf>
    <xf numFmtId="0" fontId="3" fillId="2" borderId="1" xfId="6" applyNumberFormat="1" applyFont="1" applyFill="1" applyBorder="1" applyAlignment="1" applyProtection="1">
      <alignment horizontal="left" vertical="center" wrapText="1"/>
    </xf>
    <xf numFmtId="0" fontId="3" fillId="2" borderId="1" xfId="0" applyNumberFormat="1" applyFont="1" applyFill="1" applyBorder="1" applyAlignment="1">
      <alignment horizontal="left" vertical="center" wrapText="1"/>
    </xf>
    <xf numFmtId="0" fontId="18" fillId="2" borderId="0" xfId="0" applyFont="1" applyFill="1" applyAlignment="1">
      <alignment horizontal="center"/>
    </xf>
    <xf numFmtId="0" fontId="17" fillId="2" borderId="0" xfId="0" applyNumberFormat="1" applyFont="1" applyFill="1" applyAlignment="1">
      <alignment horizontal="left" vertical="center" wrapText="1"/>
    </xf>
    <xf numFmtId="0" fontId="3" fillId="2" borderId="0" xfId="0" applyNumberFormat="1" applyFont="1" applyFill="1" applyAlignment="1">
      <alignment horizontal="left" vertical="center" wrapText="1"/>
    </xf>
    <xf numFmtId="0" fontId="3" fillId="2" borderId="1" xfId="3" applyNumberFormat="1" applyFont="1" applyFill="1" applyBorder="1" applyAlignment="1">
      <alignment horizontal="left" vertical="center" wrapText="1" shrinkToFit="1"/>
    </xf>
    <xf numFmtId="166" fontId="3" fillId="2" borderId="1" xfId="9" applyNumberFormat="1" applyFont="1" applyFill="1" applyBorder="1" applyAlignment="1" applyProtection="1">
      <alignment horizontal="left" vertical="center" wrapText="1"/>
      <protection hidden="1"/>
    </xf>
    <xf numFmtId="167" fontId="3" fillId="2" borderId="1" xfId="0" applyNumberFormat="1" applyFont="1" applyFill="1" applyBorder="1" applyAlignment="1">
      <alignment horizontal="left" vertical="center" wrapText="1"/>
    </xf>
    <xf numFmtId="0" fontId="6" fillId="2" borderId="0" xfId="0" applyFont="1" applyFill="1" applyAlignment="1">
      <alignment horizontal="left"/>
    </xf>
    <xf numFmtId="0" fontId="7" fillId="2" borderId="0" xfId="4" applyFont="1" applyFill="1" applyAlignment="1" applyProtection="1">
      <alignment horizontal="left"/>
      <protection hidden="1"/>
    </xf>
    <xf numFmtId="0" fontId="3" fillId="2" borderId="0" xfId="14" applyFont="1" applyFill="1" applyAlignment="1" applyProtection="1">
      <alignment horizontal="left"/>
      <protection hidden="1"/>
    </xf>
    <xf numFmtId="0" fontId="3" fillId="2" borderId="1" xfId="6" applyNumberFormat="1" applyFont="1" applyFill="1" applyBorder="1" applyAlignment="1" applyProtection="1">
      <alignment vertical="center" wrapText="1"/>
    </xf>
    <xf numFmtId="0" fontId="20" fillId="2" borderId="1" xfId="6" applyNumberFormat="1" applyFont="1" applyFill="1" applyBorder="1" applyAlignment="1" applyProtection="1">
      <alignment horizontal="left" vertical="center" wrapText="1"/>
    </xf>
    <xf numFmtId="49" fontId="20" fillId="2" borderId="1" xfId="7" applyNumberFormat="1" applyFont="1" applyFill="1" applyBorder="1" applyAlignment="1" applyProtection="1">
      <alignment horizontal="center" vertical="center"/>
    </xf>
    <xf numFmtId="0" fontId="19" fillId="2" borderId="1" xfId="0" applyFont="1" applyFill="1" applyBorder="1" applyAlignment="1">
      <alignment horizontal="left" vertical="center" wrapText="1"/>
    </xf>
    <xf numFmtId="0" fontId="21" fillId="2" borderId="0" xfId="0" applyFont="1" applyFill="1" applyBorder="1"/>
    <xf numFmtId="0" fontId="21" fillId="2" borderId="0" xfId="0" applyFont="1" applyFill="1" applyBorder="1" applyAlignment="1">
      <alignment horizontal="center"/>
    </xf>
    <xf numFmtId="0" fontId="21" fillId="2" borderId="0" xfId="0" applyFont="1" applyFill="1"/>
    <xf numFmtId="0" fontId="22" fillId="2" borderId="0" xfId="0" applyFont="1" applyFill="1" applyBorder="1"/>
    <xf numFmtId="0" fontId="23" fillId="2" borderId="0" xfId="0" applyFont="1" applyFill="1"/>
    <xf numFmtId="4" fontId="4" fillId="2" borderId="0" xfId="0" applyNumberFormat="1" applyFont="1" applyFill="1" applyBorder="1"/>
    <xf numFmtId="0" fontId="3" fillId="2" borderId="1" xfId="3" applyNumberFormat="1" applyFont="1" applyFill="1" applyBorder="1" applyAlignment="1" applyProtection="1">
      <alignment horizontal="left" vertical="center" wrapText="1"/>
      <protection locked="0"/>
    </xf>
    <xf numFmtId="4" fontId="3" fillId="2" borderId="0" xfId="0" applyNumberFormat="1" applyFont="1" applyFill="1" applyBorder="1" applyAlignment="1">
      <alignment horizontal="center"/>
    </xf>
    <xf numFmtId="0" fontId="19" fillId="2" borderId="1" xfId="3" applyNumberFormat="1" applyFont="1" applyFill="1" applyBorder="1" applyAlignment="1">
      <alignment horizontal="left" vertical="center" wrapText="1"/>
    </xf>
    <xf numFmtId="49" fontId="19" fillId="2" borderId="1" xfId="3" applyNumberFormat="1" applyFont="1" applyFill="1" applyBorder="1" applyAlignment="1">
      <alignment horizontal="center" vertical="center"/>
    </xf>
    <xf numFmtId="0" fontId="19" fillId="2" borderId="1" xfId="3" applyFont="1" applyFill="1" applyBorder="1" applyAlignment="1">
      <alignment horizontal="center" vertical="center"/>
    </xf>
    <xf numFmtId="4" fontId="19" fillId="2" borderId="1" xfId="1" applyNumberFormat="1" applyFont="1" applyFill="1" applyBorder="1" applyAlignment="1">
      <alignment horizontal="center" vertical="center" wrapText="1"/>
    </xf>
    <xf numFmtId="1" fontId="3" fillId="2" borderId="1" xfId="3" applyNumberFormat="1" applyFont="1" applyFill="1" applyBorder="1" applyAlignment="1" applyProtection="1">
      <alignment horizontal="center" vertical="center" wrapText="1"/>
      <protection locked="0"/>
    </xf>
    <xf numFmtId="49" fontId="3" fillId="2" borderId="1" xfId="3" applyNumberFormat="1" applyFont="1" applyFill="1" applyBorder="1" applyAlignment="1" applyProtection="1">
      <alignment horizontal="center" vertical="center" wrapText="1"/>
      <protection locked="0"/>
    </xf>
    <xf numFmtId="49" fontId="19" fillId="2" borderId="1" xfId="3" applyNumberFormat="1" applyFont="1" applyFill="1" applyBorder="1" applyAlignment="1" applyProtection="1">
      <alignment horizontal="center" vertical="center"/>
      <protection locked="0"/>
    </xf>
    <xf numFmtId="49" fontId="19" fillId="2" borderId="1" xfId="3" applyNumberFormat="1" applyFont="1" applyFill="1" applyBorder="1" applyAlignment="1" applyProtection="1">
      <alignment horizontal="center" vertical="center" wrapText="1"/>
      <protection locked="0"/>
    </xf>
    <xf numFmtId="4" fontId="19" fillId="2" borderId="1" xfId="0" applyNumberFormat="1" applyFont="1" applyFill="1" applyBorder="1" applyAlignment="1">
      <alignment horizontal="center" vertical="center" wrapText="1"/>
    </xf>
    <xf numFmtId="4" fontId="19" fillId="2" borderId="1" xfId="2" applyNumberFormat="1" applyFont="1" applyFill="1" applyBorder="1" applyAlignment="1">
      <alignment horizontal="center" vertical="center" wrapText="1"/>
    </xf>
    <xf numFmtId="0" fontId="3" fillId="2" borderId="1" xfId="4" applyNumberFormat="1" applyFont="1" applyFill="1" applyBorder="1" applyAlignment="1" applyProtection="1">
      <alignment horizontal="left" vertical="center" wrapText="1"/>
      <protection hidden="1"/>
    </xf>
    <xf numFmtId="0" fontId="19" fillId="2" borderId="1" xfId="0" applyNumberFormat="1" applyFont="1" applyFill="1" applyBorder="1" applyAlignment="1">
      <alignment horizontal="left" vertical="center" wrapText="1"/>
    </xf>
    <xf numFmtId="3" fontId="3" fillId="2" borderId="1" xfId="3" applyNumberFormat="1" applyFont="1" applyFill="1" applyBorder="1" applyAlignment="1" applyProtection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NumberFormat="1" applyFont="1" applyFill="1" applyBorder="1" applyAlignment="1" applyProtection="1">
      <alignment wrapText="1"/>
      <protection hidden="1"/>
    </xf>
    <xf numFmtId="0" fontId="3" fillId="2" borderId="1" xfId="0" applyNumberFormat="1" applyFont="1" applyFill="1" applyBorder="1" applyAlignment="1" applyProtection="1">
      <alignment horizontal="center" vertical="center"/>
      <protection hidden="1"/>
    </xf>
    <xf numFmtId="3" fontId="4" fillId="2" borderId="1" xfId="3" applyNumberFormat="1" applyFont="1" applyFill="1" applyBorder="1" applyAlignment="1">
      <alignment horizontal="center" vertical="center" wrapText="1"/>
    </xf>
    <xf numFmtId="49" fontId="3" fillId="2" borderId="1" xfId="3" applyNumberFormat="1" applyFont="1" applyFill="1" applyBorder="1" applyAlignment="1">
      <alignment horizontal="left" vertical="center" wrapText="1"/>
    </xf>
    <xf numFmtId="0" fontId="3" fillId="2" borderId="1" xfId="18" applyNumberFormat="1" applyFont="1" applyFill="1" applyBorder="1" applyAlignment="1" applyProtection="1">
      <alignment horizontal="left" vertical="center" wrapText="1"/>
      <protection hidden="1"/>
    </xf>
    <xf numFmtId="49" fontId="3" fillId="2" borderId="1" xfId="0" applyNumberFormat="1" applyFont="1" applyFill="1" applyBorder="1" applyAlignment="1">
      <alignment horizontal="center" vertical="center"/>
    </xf>
    <xf numFmtId="0" fontId="3" fillId="2" borderId="1" xfId="15" applyNumberFormat="1" applyFont="1" applyFill="1" applyBorder="1" applyAlignment="1" applyProtection="1">
      <alignment horizontal="left" vertical="center" wrapText="1"/>
    </xf>
    <xf numFmtId="49" fontId="3" fillId="2" borderId="1" xfId="16" applyNumberFormat="1" applyFont="1" applyFill="1" applyBorder="1" applyAlignment="1" applyProtection="1">
      <alignment horizontal="center" vertical="center"/>
    </xf>
    <xf numFmtId="0" fontId="7" fillId="2" borderId="0" xfId="10" applyFont="1" applyFill="1" applyAlignment="1">
      <alignment horizontal="left"/>
    </xf>
    <xf numFmtId="0" fontId="4" fillId="2" borderId="1" xfId="3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/>
    </xf>
    <xf numFmtId="0" fontId="3" fillId="2" borderId="0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/>
    </xf>
    <xf numFmtId="49" fontId="19" fillId="2" borderId="3" xfId="0" applyNumberFormat="1" applyFont="1" applyFill="1" applyBorder="1" applyAlignment="1">
      <alignment horizontal="center" vertical="center" wrapText="1"/>
    </xf>
    <xf numFmtId="168" fontId="3" fillId="2" borderId="1" xfId="4" applyNumberFormat="1" applyFont="1" applyFill="1" applyBorder="1" applyAlignment="1" applyProtection="1">
      <alignment horizontal="center" vertical="center"/>
      <protection hidden="1"/>
    </xf>
    <xf numFmtId="0" fontId="6" fillId="2" borderId="0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left" vertical="top" wrapText="1"/>
    </xf>
    <xf numFmtId="0" fontId="3" fillId="2" borderId="0" xfId="0" applyFont="1" applyFill="1" applyAlignment="1">
      <alignment horizontal="left" vertical="top" wrapText="1"/>
    </xf>
    <xf numFmtId="0" fontId="7" fillId="2" borderId="0" xfId="0" applyFont="1" applyFill="1" applyAlignment="1">
      <alignment horizontal="center" vertical="center" wrapText="1"/>
    </xf>
    <xf numFmtId="0" fontId="4" fillId="2" borderId="1" xfId="3" applyNumberFormat="1" applyFont="1" applyFill="1" applyBorder="1" applyAlignment="1">
      <alignment horizontal="center" vertical="center" wrapText="1"/>
    </xf>
    <xf numFmtId="1" fontId="4" fillId="2" borderId="1" xfId="3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3" fillId="2" borderId="0" xfId="0" applyFont="1" applyFill="1" applyBorder="1" applyAlignment="1">
      <alignment horizontal="center"/>
    </xf>
    <xf numFmtId="0" fontId="21" fillId="2" borderId="0" xfId="0" applyFont="1" applyFill="1" applyBorder="1" applyAlignment="1">
      <alignment horizontal="center" vertical="center"/>
    </xf>
    <xf numFmtId="0" fontId="3" fillId="2" borderId="0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left" vertical="center" wrapText="1"/>
    </xf>
    <xf numFmtId="0" fontId="7" fillId="2" borderId="0" xfId="4" applyFont="1" applyFill="1" applyBorder="1" applyAlignment="1" applyProtection="1">
      <alignment horizontal="center"/>
      <protection hidden="1"/>
    </xf>
    <xf numFmtId="0" fontId="7" fillId="2" borderId="0" xfId="14" applyFont="1" applyFill="1" applyAlignment="1" applyProtection="1">
      <alignment horizontal="left"/>
      <protection hidden="1"/>
    </xf>
    <xf numFmtId="0" fontId="7" fillId="2" borderId="0" xfId="14" applyFont="1" applyFill="1" applyAlignment="1" applyProtection="1">
      <alignment horizontal="center"/>
      <protection hidden="1"/>
    </xf>
    <xf numFmtId="0" fontId="11" fillId="2" borderId="0" xfId="0" applyFont="1" applyFill="1" applyAlignment="1">
      <alignment horizontal="center" vertical="center" wrapText="1" shrinkToFit="1"/>
    </xf>
    <xf numFmtId="0" fontId="14" fillId="2" borderId="0" xfId="10" applyFont="1" applyFill="1" applyAlignment="1">
      <alignment horizontal="center" vertical="center" wrapText="1"/>
    </xf>
    <xf numFmtId="0" fontId="11" fillId="2" borderId="0" xfId="10" applyFont="1" applyFill="1" applyAlignment="1">
      <alignment horizontal="center" vertical="center" wrapText="1"/>
    </xf>
    <xf numFmtId="0" fontId="7" fillId="2" borderId="0" xfId="4" applyFont="1" applyFill="1" applyAlignment="1" applyProtection="1">
      <alignment horizontal="center"/>
      <protection hidden="1"/>
    </xf>
    <xf numFmtId="0" fontId="7" fillId="2" borderId="0" xfId="10" applyFont="1" applyFill="1" applyAlignment="1">
      <alignment horizontal="left"/>
    </xf>
    <xf numFmtId="0" fontId="19" fillId="2" borderId="6" xfId="0" applyFont="1" applyFill="1" applyBorder="1" applyAlignment="1">
      <alignment horizontal="left" vertical="center" wrapText="1"/>
    </xf>
    <xf numFmtId="0" fontId="19" fillId="2" borderId="7" xfId="0" applyFont="1" applyFill="1" applyBorder="1" applyAlignment="1">
      <alignment horizontal="left" vertical="center" wrapText="1"/>
    </xf>
    <xf numFmtId="0" fontId="19" fillId="2" borderId="7" xfId="0" applyFont="1" applyFill="1" applyBorder="1" applyAlignment="1">
      <alignment vertical="center" wrapText="1"/>
    </xf>
    <xf numFmtId="49" fontId="19" fillId="2" borderId="8" xfId="0" applyNumberFormat="1" applyFont="1" applyFill="1" applyBorder="1" applyAlignment="1">
      <alignment horizontal="left" vertical="center" wrapText="1"/>
    </xf>
  </cellXfs>
  <cellStyles count="20">
    <cellStyle name="xl123" xfId="12"/>
    <cellStyle name="xl128" xfId="13"/>
    <cellStyle name="xl31" xfId="6"/>
    <cellStyle name="xl34" xfId="15"/>
    <cellStyle name="xl43" xfId="7"/>
    <cellStyle name="xl46" xfId="17"/>
    <cellStyle name="xl52" xfId="16"/>
    <cellStyle name="Обычный" xfId="0" builtinId="0"/>
    <cellStyle name="Обычный 2" xfId="4"/>
    <cellStyle name="Обычный 2 2" xfId="9"/>
    <cellStyle name="Обычный 2 3" xfId="10"/>
    <cellStyle name="Обычный 2 4" xfId="14"/>
    <cellStyle name="Обычный 3" xfId="18"/>
    <cellStyle name="Обычный 4" xfId="19"/>
    <cellStyle name="Обычный 6" xfId="11"/>
    <cellStyle name="Обычный_доходы за январь " xfId="5"/>
    <cellStyle name="Обычный_Лист1" xfId="8"/>
    <cellStyle name="Процентный" xfId="2" builtinId="5"/>
    <cellStyle name="Стиль 1" xfId="3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O240"/>
  <sheetViews>
    <sheetView tabSelected="1" topLeftCell="A177" workbookViewId="0">
      <selection activeCell="C189" sqref="C189"/>
    </sheetView>
  </sheetViews>
  <sheetFormatPr defaultColWidth="8.85546875" defaultRowHeight="15" x14ac:dyDescent="0.25"/>
  <cols>
    <col min="1" max="1" width="53.85546875" style="70" customWidth="1"/>
    <col min="2" max="2" width="7.28515625" style="44" hidden="1" customWidth="1"/>
    <col min="3" max="3" width="25.140625" style="43" customWidth="1"/>
    <col min="4" max="4" width="15.7109375" style="44" customWidth="1"/>
    <col min="5" max="5" width="14.5703125" style="44" customWidth="1"/>
    <col min="6" max="6" width="15.42578125" style="6" customWidth="1"/>
    <col min="7" max="7" width="12.28515625" style="6" hidden="1" customWidth="1"/>
    <col min="8" max="8" width="10.85546875" style="6" hidden="1" customWidth="1"/>
    <col min="9" max="10" width="10" style="6" hidden="1" customWidth="1"/>
    <col min="11" max="11" width="8.85546875" style="6" hidden="1" customWidth="1"/>
    <col min="12" max="12" width="16.140625" style="6" hidden="1" customWidth="1"/>
    <col min="13" max="19" width="8.85546875" style="6" hidden="1" customWidth="1"/>
    <col min="20" max="20" width="0.28515625" style="6" hidden="1" customWidth="1"/>
    <col min="21" max="21" width="8.85546875" style="6" hidden="1" customWidth="1"/>
    <col min="22" max="22" width="0.28515625" style="6" hidden="1" customWidth="1"/>
    <col min="23" max="26" width="8.85546875" style="6" hidden="1" customWidth="1"/>
    <col min="27" max="34" width="8.85546875" style="44" hidden="1" customWidth="1"/>
    <col min="35" max="36" width="8.85546875" style="6" hidden="1" customWidth="1"/>
    <col min="37" max="37" width="0.28515625" style="6" hidden="1" customWidth="1"/>
    <col min="38" max="48" width="8.85546875" style="6" hidden="1" customWidth="1"/>
    <col min="49" max="49" width="0.42578125" style="6" hidden="1" customWidth="1"/>
    <col min="50" max="57" width="8.85546875" style="44" hidden="1" customWidth="1"/>
    <col min="58" max="58" width="19.28515625" style="44" hidden="1" customWidth="1"/>
    <col min="59" max="59" width="10" style="44" hidden="1" customWidth="1"/>
    <col min="60" max="64" width="8.85546875" style="44" hidden="1" customWidth="1"/>
    <col min="65" max="65" width="0.140625" style="6" hidden="1" customWidth="1"/>
    <col min="66" max="66" width="0.28515625" style="6" hidden="1" customWidth="1"/>
    <col min="67" max="67" width="35.7109375" style="44" hidden="1" customWidth="1"/>
    <col min="68" max="16384" width="8.85546875" style="44"/>
  </cols>
  <sheetData>
    <row r="1" spans="1:66" s="4" customFormat="1" ht="84.6" customHeight="1" x14ac:dyDescent="0.25">
      <c r="A1" s="65"/>
      <c r="B1" s="1"/>
      <c r="C1" s="2"/>
      <c r="D1" s="125" t="s">
        <v>443</v>
      </c>
      <c r="E1" s="125"/>
      <c r="F1" s="125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110"/>
      <c r="W1" s="3"/>
      <c r="X1" s="3"/>
      <c r="Y1" s="3"/>
      <c r="Z1" s="3"/>
      <c r="AC1" s="5"/>
      <c r="AD1" s="5"/>
      <c r="AE1" s="5"/>
      <c r="AF1" s="5"/>
      <c r="AG1" s="5"/>
      <c r="AH1" s="5"/>
      <c r="AI1" s="3"/>
      <c r="AJ1" s="3"/>
      <c r="AK1" s="3"/>
      <c r="AL1" s="3"/>
      <c r="AM1" s="3"/>
      <c r="AN1" s="3"/>
      <c r="AO1" s="3"/>
      <c r="AP1" s="3"/>
      <c r="AQ1" s="3"/>
      <c r="AR1" s="6"/>
      <c r="AS1" s="6"/>
      <c r="AT1" s="3"/>
      <c r="AU1" s="3"/>
      <c r="AV1" s="3"/>
      <c r="AW1" s="3"/>
      <c r="BK1" s="116"/>
      <c r="BL1" s="116"/>
      <c r="BM1" s="3"/>
      <c r="BN1" s="3"/>
    </row>
    <row r="2" spans="1:66" s="4" customFormat="1" ht="17.45" customHeight="1" x14ac:dyDescent="0.25">
      <c r="A2" s="66"/>
      <c r="B2" s="7"/>
      <c r="C2" s="2"/>
      <c r="D2" s="117"/>
      <c r="E2" s="117"/>
      <c r="F2" s="117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110"/>
      <c r="W2" s="3"/>
      <c r="X2" s="3"/>
      <c r="Y2" s="3"/>
      <c r="Z2" s="3"/>
      <c r="AC2" s="5"/>
      <c r="AD2" s="5"/>
      <c r="AE2" s="5"/>
      <c r="AF2" s="5"/>
      <c r="AG2" s="5"/>
      <c r="AH2" s="5"/>
      <c r="AI2" s="3"/>
      <c r="AJ2" s="3"/>
      <c r="AK2" s="3"/>
      <c r="AL2" s="3"/>
      <c r="AM2" s="3"/>
      <c r="AN2" s="3"/>
      <c r="AO2" s="3"/>
      <c r="AP2" s="3"/>
      <c r="AQ2" s="3"/>
      <c r="AR2" s="6"/>
      <c r="AS2" s="6"/>
      <c r="AT2" s="3"/>
      <c r="AU2" s="3"/>
      <c r="AV2" s="3"/>
      <c r="AW2" s="3"/>
      <c r="BK2" s="116"/>
      <c r="BL2" s="116"/>
      <c r="BM2" s="3"/>
      <c r="BN2" s="3"/>
    </row>
    <row r="3" spans="1:66" s="10" customFormat="1" ht="18.75" x14ac:dyDescent="0.25">
      <c r="A3" s="118" t="s">
        <v>283</v>
      </c>
      <c r="B3" s="118"/>
      <c r="C3" s="118"/>
      <c r="D3" s="118"/>
      <c r="E3" s="118"/>
      <c r="F3" s="118"/>
      <c r="G3" s="8"/>
      <c r="H3" s="8"/>
      <c r="I3" s="8"/>
      <c r="J3" s="8"/>
      <c r="K3" s="8"/>
      <c r="L3" s="8"/>
      <c r="M3" s="8"/>
      <c r="N3" s="8"/>
      <c r="O3" s="8"/>
      <c r="P3" s="8"/>
      <c r="Q3" s="8"/>
      <c r="R3" s="8"/>
      <c r="S3" s="8"/>
      <c r="T3" s="8"/>
      <c r="U3" s="8"/>
      <c r="V3" s="9"/>
      <c r="W3" s="8"/>
      <c r="X3" s="8"/>
      <c r="Y3" s="8"/>
      <c r="Z3" s="8"/>
      <c r="AC3" s="5"/>
      <c r="AD3" s="5"/>
      <c r="AE3" s="5"/>
      <c r="AF3" s="5"/>
      <c r="AG3" s="5"/>
      <c r="AH3" s="5"/>
      <c r="AI3" s="8"/>
      <c r="AJ3" s="8"/>
      <c r="AK3" s="8"/>
      <c r="AL3" s="8"/>
      <c r="AM3" s="8"/>
      <c r="AN3" s="8"/>
      <c r="AO3" s="8"/>
      <c r="AP3" s="8"/>
      <c r="AQ3" s="8"/>
      <c r="AR3" s="8"/>
      <c r="AS3" s="8"/>
      <c r="AT3" s="8"/>
      <c r="AU3" s="8"/>
      <c r="AV3" s="8"/>
      <c r="AW3" s="8"/>
      <c r="BM3" s="8"/>
      <c r="BN3" s="8"/>
    </row>
    <row r="4" spans="1:66" s="4" customFormat="1" ht="20.45" customHeight="1" x14ac:dyDescent="0.25">
      <c r="A4" s="66"/>
      <c r="B4" s="11"/>
      <c r="C4" s="11"/>
      <c r="D4" s="12"/>
      <c r="F4" s="13" t="s">
        <v>210</v>
      </c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110"/>
      <c r="W4" s="3"/>
      <c r="X4" s="3"/>
      <c r="Y4" s="3"/>
      <c r="Z4" s="3"/>
      <c r="AC4" s="5"/>
      <c r="AD4" s="5"/>
      <c r="AE4" s="5"/>
      <c r="AF4" s="5"/>
      <c r="AG4" s="5"/>
      <c r="AH4" s="5"/>
      <c r="AI4" s="3"/>
      <c r="AJ4" s="3"/>
      <c r="AK4" s="3"/>
      <c r="AL4" s="3"/>
      <c r="AM4" s="3"/>
      <c r="AN4" s="3"/>
      <c r="AO4" s="3"/>
      <c r="AP4" s="3"/>
      <c r="AQ4" s="3"/>
      <c r="AR4" s="6"/>
      <c r="AS4" s="6"/>
      <c r="AT4" s="3"/>
      <c r="AU4" s="3"/>
      <c r="AV4" s="3"/>
      <c r="AW4" s="3"/>
      <c r="AX4" s="13"/>
      <c r="BM4" s="3"/>
      <c r="BN4" s="3"/>
    </row>
    <row r="5" spans="1:66" s="4" customFormat="1" ht="41.45" customHeight="1" x14ac:dyDescent="0.25">
      <c r="A5" s="119" t="s">
        <v>0</v>
      </c>
      <c r="B5" s="120" t="s">
        <v>1</v>
      </c>
      <c r="C5" s="120"/>
      <c r="D5" s="121" t="s">
        <v>257</v>
      </c>
      <c r="E5" s="121" t="s">
        <v>258</v>
      </c>
      <c r="F5" s="121" t="s">
        <v>276</v>
      </c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110"/>
      <c r="W5" s="3"/>
      <c r="X5" s="3"/>
      <c r="Y5" s="3"/>
      <c r="Z5" s="3"/>
      <c r="AC5" s="5"/>
      <c r="AD5" s="5"/>
      <c r="AE5" s="5"/>
      <c r="AF5" s="5"/>
      <c r="AG5" s="5"/>
      <c r="AH5" s="5"/>
      <c r="AI5" s="3"/>
      <c r="AJ5" s="3"/>
      <c r="AK5" s="3"/>
      <c r="AL5" s="3"/>
      <c r="AM5" s="3"/>
      <c r="AN5" s="3"/>
      <c r="AO5" s="3"/>
      <c r="AP5" s="3"/>
      <c r="AQ5" s="3"/>
      <c r="AR5" s="6"/>
      <c r="AS5" s="6"/>
      <c r="AT5" s="3"/>
      <c r="AU5" s="3"/>
      <c r="AV5" s="3"/>
      <c r="AW5" s="3"/>
      <c r="BM5" s="3"/>
      <c r="BN5" s="3"/>
    </row>
    <row r="6" spans="1:66" s="4" customFormat="1" ht="43.35" customHeight="1" x14ac:dyDescent="0.25">
      <c r="A6" s="119"/>
      <c r="B6" s="101" t="s">
        <v>2</v>
      </c>
      <c r="C6" s="101" t="s">
        <v>3</v>
      </c>
      <c r="D6" s="121"/>
      <c r="E6" s="121"/>
      <c r="F6" s="121"/>
      <c r="G6" s="14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110"/>
      <c r="W6" s="3"/>
      <c r="X6" s="3"/>
      <c r="Y6" s="3"/>
      <c r="Z6" s="3"/>
      <c r="AC6" s="5"/>
      <c r="AD6" s="5"/>
      <c r="AE6" s="5"/>
      <c r="AF6" s="5"/>
      <c r="AG6" s="5"/>
      <c r="AH6" s="5"/>
      <c r="AI6" s="3"/>
      <c r="AJ6" s="3"/>
      <c r="AK6" s="3"/>
      <c r="AL6" s="3"/>
      <c r="AM6" s="3"/>
      <c r="AN6" s="3"/>
      <c r="AO6" s="3"/>
      <c r="AP6" s="3"/>
      <c r="AQ6" s="3"/>
      <c r="AR6" s="6"/>
      <c r="AS6" s="6"/>
      <c r="AT6" s="3"/>
      <c r="AU6" s="3"/>
      <c r="AV6" s="3"/>
      <c r="AW6" s="3"/>
      <c r="BM6" s="3"/>
      <c r="BN6" s="3"/>
    </row>
    <row r="7" spans="1:66" s="4" customFormat="1" ht="11.45" customHeight="1" x14ac:dyDescent="0.25">
      <c r="A7" s="108">
        <v>1</v>
      </c>
      <c r="B7" s="101"/>
      <c r="C7" s="101">
        <v>2</v>
      </c>
      <c r="D7" s="109">
        <v>3</v>
      </c>
      <c r="E7" s="109">
        <v>4</v>
      </c>
      <c r="F7" s="109">
        <v>5</v>
      </c>
      <c r="G7" s="14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110"/>
      <c r="W7" s="3"/>
      <c r="X7" s="3"/>
      <c r="Y7" s="3"/>
      <c r="Z7" s="3"/>
      <c r="AC7" s="5"/>
      <c r="AD7" s="5"/>
      <c r="AE7" s="5"/>
      <c r="AF7" s="5"/>
      <c r="AG7" s="5"/>
      <c r="AH7" s="5"/>
      <c r="AI7" s="3"/>
      <c r="AJ7" s="3"/>
      <c r="AK7" s="3"/>
      <c r="AL7" s="3"/>
      <c r="AM7" s="3"/>
      <c r="AN7" s="3"/>
      <c r="AO7" s="3"/>
      <c r="AP7" s="3"/>
      <c r="AQ7" s="3"/>
      <c r="AR7" s="6"/>
      <c r="AS7" s="6"/>
      <c r="AT7" s="3"/>
      <c r="AU7" s="3"/>
      <c r="AV7" s="3"/>
      <c r="AW7" s="3"/>
      <c r="BM7" s="3"/>
      <c r="BN7" s="3"/>
    </row>
    <row r="8" spans="1:66" s="4" customFormat="1" ht="17.45" customHeight="1" x14ac:dyDescent="0.25">
      <c r="A8" s="60" t="s">
        <v>4</v>
      </c>
      <c r="B8" s="15" t="s">
        <v>5</v>
      </c>
      <c r="C8" s="53" t="s">
        <v>293</v>
      </c>
      <c r="D8" s="47">
        <f>+D9+D18+D28+D38+D46+D52+D85+D94+D106+D115+D157</f>
        <v>1379012689.6200001</v>
      </c>
      <c r="E8" s="47">
        <f>+E9+E18+E28+E38+E46+E52+E85+E94+E106+E115+E157</f>
        <v>1452684982.26</v>
      </c>
      <c r="F8" s="47">
        <f>+F9+F18+F28+F38+F46+F52+F85+F94+F106+F115+F157</f>
        <v>1537050790.54</v>
      </c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122"/>
      <c r="U8" s="122"/>
      <c r="V8" s="122"/>
      <c r="W8" s="3"/>
      <c r="X8" s="3"/>
      <c r="Y8" s="3"/>
      <c r="Z8" s="3"/>
      <c r="AC8" s="5"/>
      <c r="AD8" s="5"/>
      <c r="AE8" s="5"/>
      <c r="AF8" s="5"/>
      <c r="AG8" s="5"/>
      <c r="AH8" s="5"/>
      <c r="AI8" s="3"/>
      <c r="AJ8" s="3"/>
      <c r="AK8" s="3"/>
      <c r="AL8" s="3"/>
      <c r="AM8" s="3"/>
      <c r="AN8" s="3"/>
      <c r="AO8" s="3"/>
      <c r="AP8" s="3"/>
      <c r="AQ8" s="3"/>
      <c r="AR8" s="6"/>
      <c r="AS8" s="6"/>
      <c r="AT8" s="3"/>
      <c r="AU8" s="3"/>
      <c r="AV8" s="3"/>
      <c r="AW8" s="3"/>
      <c r="BM8" s="3"/>
      <c r="BN8" s="3"/>
    </row>
    <row r="9" spans="1:66" s="19" customFormat="1" ht="16.7" customHeight="1" x14ac:dyDescent="0.25">
      <c r="A9" s="60" t="s">
        <v>6</v>
      </c>
      <c r="B9" s="15" t="s">
        <v>5</v>
      </c>
      <c r="C9" s="16" t="s">
        <v>294</v>
      </c>
      <c r="D9" s="47">
        <f>+D10</f>
        <v>828105508</v>
      </c>
      <c r="E9" s="47">
        <f t="shared" ref="E9:F9" si="0">+E10</f>
        <v>889410963</v>
      </c>
      <c r="F9" s="47">
        <f t="shared" si="0"/>
        <v>960962972</v>
      </c>
      <c r="G9" s="17"/>
      <c r="H9" s="17"/>
      <c r="I9" s="17"/>
      <c r="J9" s="17"/>
      <c r="K9" s="17"/>
      <c r="L9" s="17"/>
      <c r="M9" s="17"/>
      <c r="N9" s="17"/>
      <c r="O9" s="17"/>
      <c r="P9" s="17"/>
      <c r="Q9" s="17"/>
      <c r="R9" s="17"/>
      <c r="S9" s="17"/>
      <c r="T9" s="18"/>
      <c r="U9" s="18"/>
      <c r="V9" s="18"/>
      <c r="W9" s="6"/>
      <c r="X9" s="6"/>
      <c r="Y9" s="17"/>
      <c r="Z9" s="17"/>
      <c r="AC9" s="20"/>
      <c r="AD9" s="20"/>
      <c r="AE9" s="20"/>
      <c r="AF9" s="20"/>
      <c r="AG9" s="20"/>
      <c r="AH9" s="20"/>
      <c r="AI9" s="17"/>
      <c r="AJ9" s="17"/>
      <c r="AK9" s="17"/>
      <c r="AL9" s="17"/>
      <c r="AM9" s="17"/>
      <c r="AN9" s="17"/>
      <c r="AO9" s="17"/>
      <c r="AP9" s="17"/>
      <c r="AQ9" s="17"/>
      <c r="AR9" s="17"/>
      <c r="AS9" s="17"/>
      <c r="AT9" s="17"/>
      <c r="AU9" s="17"/>
      <c r="AV9" s="17"/>
      <c r="AW9" s="17"/>
      <c r="BM9" s="17"/>
      <c r="BN9" s="17"/>
    </row>
    <row r="10" spans="1:66" s="22" customFormat="1" ht="16.7" customHeight="1" x14ac:dyDescent="0.2">
      <c r="A10" s="60" t="s">
        <v>7</v>
      </c>
      <c r="B10" s="15" t="s">
        <v>5</v>
      </c>
      <c r="C10" s="16" t="s">
        <v>295</v>
      </c>
      <c r="D10" s="47">
        <f>+D11+D12+D14+D13+D15+D16+D17</f>
        <v>828105508</v>
      </c>
      <c r="E10" s="47">
        <f t="shared" ref="E10:F10" si="1">+E11+E12+E14+E13+E15+E16+E17</f>
        <v>889410963</v>
      </c>
      <c r="F10" s="47">
        <f t="shared" si="1"/>
        <v>960962972</v>
      </c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122"/>
      <c r="U10" s="122"/>
      <c r="V10" s="122"/>
      <c r="W10" s="3"/>
      <c r="X10" s="3"/>
      <c r="Y10" s="21"/>
      <c r="Z10" s="21"/>
      <c r="AC10" s="20"/>
      <c r="AD10" s="20"/>
      <c r="AE10" s="20"/>
      <c r="AF10" s="20"/>
      <c r="AG10" s="20"/>
      <c r="AH10" s="20"/>
      <c r="AI10" s="21"/>
      <c r="AJ10" s="21"/>
      <c r="AK10" s="21"/>
      <c r="AL10" s="21"/>
      <c r="AM10" s="82"/>
      <c r="AN10" s="21"/>
      <c r="AO10" s="21"/>
      <c r="AP10" s="21"/>
      <c r="AQ10" s="21"/>
      <c r="AR10" s="21"/>
      <c r="AS10" s="21"/>
      <c r="AT10" s="21"/>
      <c r="AU10" s="21"/>
      <c r="AV10" s="21"/>
      <c r="AW10" s="21"/>
      <c r="BM10" s="21"/>
      <c r="BN10" s="21"/>
    </row>
    <row r="11" spans="1:66" s="4" customFormat="1" ht="187.35" hidden="1" customHeight="1" x14ac:dyDescent="0.25">
      <c r="A11" s="83" t="s">
        <v>418</v>
      </c>
      <c r="B11" s="54" t="s">
        <v>8</v>
      </c>
      <c r="C11" s="54" t="s">
        <v>9</v>
      </c>
      <c r="D11" s="47">
        <v>741611430</v>
      </c>
      <c r="E11" s="47">
        <v>799457122</v>
      </c>
      <c r="F11" s="47">
        <v>867410977</v>
      </c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3"/>
      <c r="T11" s="23"/>
      <c r="U11" s="23"/>
      <c r="V11" s="84"/>
      <c r="W11" s="3"/>
      <c r="X11" s="3"/>
      <c r="Y11" s="3"/>
      <c r="Z11" s="3"/>
      <c r="AC11" s="5"/>
      <c r="AD11" s="5"/>
      <c r="AE11" s="5"/>
      <c r="AF11" s="5"/>
      <c r="AG11" s="5"/>
      <c r="AH11" s="5"/>
      <c r="AI11" s="3"/>
      <c r="AJ11" s="3"/>
      <c r="AK11" s="3"/>
      <c r="AL11" s="3"/>
      <c r="AM11" s="23"/>
      <c r="AN11" s="3"/>
      <c r="AO11" s="3"/>
      <c r="AP11" s="3"/>
      <c r="AQ11" s="3"/>
      <c r="AR11" s="6"/>
      <c r="AS11" s="6"/>
      <c r="AT11" s="3"/>
      <c r="AU11" s="3"/>
      <c r="AV11" s="3"/>
      <c r="AW11" s="3"/>
      <c r="BM11" s="3"/>
      <c r="BN11" s="3"/>
    </row>
    <row r="12" spans="1:66" s="4" customFormat="1" ht="147" hidden="1" customHeight="1" x14ac:dyDescent="0.25">
      <c r="A12" s="83" t="s">
        <v>419</v>
      </c>
      <c r="B12" s="54" t="s">
        <v>8</v>
      </c>
      <c r="C12" s="54" t="s">
        <v>10</v>
      </c>
      <c r="D12" s="47">
        <v>5648774</v>
      </c>
      <c r="E12" s="47">
        <v>5874725</v>
      </c>
      <c r="F12" s="47">
        <v>6109714</v>
      </c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110"/>
      <c r="W12" s="3"/>
      <c r="X12" s="3"/>
      <c r="Y12" s="3"/>
      <c r="Z12" s="3"/>
      <c r="AC12" s="5"/>
      <c r="AD12" s="5"/>
      <c r="AE12" s="5"/>
      <c r="AF12" s="5"/>
      <c r="AG12" s="5"/>
      <c r="AH12" s="5"/>
      <c r="AI12" s="3"/>
      <c r="AJ12" s="3"/>
      <c r="AK12" s="3"/>
      <c r="AL12" s="3"/>
      <c r="AM12" s="23"/>
      <c r="AN12" s="3"/>
      <c r="AO12" s="3"/>
      <c r="AP12" s="3"/>
      <c r="AQ12" s="3"/>
      <c r="AR12" s="6"/>
      <c r="AS12" s="6"/>
      <c r="AT12" s="3"/>
      <c r="AU12" s="3"/>
      <c r="AV12" s="3"/>
      <c r="AW12" s="3"/>
      <c r="BM12" s="3"/>
      <c r="BN12" s="3"/>
    </row>
    <row r="13" spans="1:66" s="4" customFormat="1" ht="124.35" hidden="1" customHeight="1" x14ac:dyDescent="0.25">
      <c r="A13" s="83" t="s">
        <v>420</v>
      </c>
      <c r="B13" s="54" t="s">
        <v>8</v>
      </c>
      <c r="C13" s="54" t="s">
        <v>11</v>
      </c>
      <c r="D13" s="47">
        <v>12120925</v>
      </c>
      <c r="E13" s="47">
        <v>12605762</v>
      </c>
      <c r="F13" s="47">
        <v>13109993</v>
      </c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110"/>
      <c r="W13" s="3"/>
      <c r="X13" s="3"/>
      <c r="Y13" s="3"/>
      <c r="Z13" s="3"/>
      <c r="AC13" s="5"/>
      <c r="AD13" s="5"/>
      <c r="AE13" s="5"/>
      <c r="AF13" s="5"/>
      <c r="AG13" s="5"/>
      <c r="AH13" s="5"/>
      <c r="AI13" s="3"/>
      <c r="AJ13" s="3"/>
      <c r="AK13" s="3"/>
      <c r="AL13" s="3"/>
      <c r="AM13" s="23"/>
      <c r="AN13" s="3"/>
      <c r="AO13" s="3"/>
      <c r="AP13" s="3"/>
      <c r="AQ13" s="3"/>
      <c r="AR13" s="6"/>
      <c r="AS13" s="6"/>
      <c r="AT13" s="3"/>
      <c r="AU13" s="3"/>
      <c r="AV13" s="3"/>
      <c r="AW13" s="3"/>
      <c r="BM13" s="3"/>
      <c r="BN13" s="3"/>
    </row>
    <row r="14" spans="1:66" s="4" customFormat="1" ht="79.7" hidden="1" customHeight="1" x14ac:dyDescent="0.25">
      <c r="A14" s="83" t="s">
        <v>12</v>
      </c>
      <c r="B14" s="54" t="s">
        <v>8</v>
      </c>
      <c r="C14" s="54" t="s">
        <v>13</v>
      </c>
      <c r="D14" s="47">
        <v>2879250</v>
      </c>
      <c r="E14" s="47">
        <v>2994420</v>
      </c>
      <c r="F14" s="47">
        <v>3114197</v>
      </c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110"/>
      <c r="W14" s="3"/>
      <c r="X14" s="3"/>
      <c r="Y14" s="3"/>
      <c r="Z14" s="3"/>
      <c r="AC14" s="5"/>
      <c r="AD14" s="5"/>
      <c r="AE14" s="5"/>
      <c r="AF14" s="5"/>
      <c r="AG14" s="5"/>
      <c r="AH14" s="5"/>
      <c r="AI14" s="3"/>
      <c r="AJ14" s="3"/>
      <c r="AK14" s="3"/>
      <c r="AL14" s="3"/>
      <c r="AM14" s="23"/>
      <c r="AN14" s="3"/>
      <c r="AO14" s="3"/>
      <c r="AP14" s="3"/>
      <c r="AQ14" s="3"/>
      <c r="AR14" s="6"/>
      <c r="AS14" s="6"/>
      <c r="AT14" s="3"/>
      <c r="AU14" s="3"/>
      <c r="AV14" s="3"/>
      <c r="AW14" s="3"/>
      <c r="BM14" s="3"/>
      <c r="BN14" s="3"/>
    </row>
    <row r="15" spans="1:66" s="4" customFormat="1" ht="385.7" hidden="1" customHeight="1" x14ac:dyDescent="0.25">
      <c r="A15" s="83" t="s">
        <v>421</v>
      </c>
      <c r="B15" s="54" t="s">
        <v>8</v>
      </c>
      <c r="C15" s="54" t="s">
        <v>212</v>
      </c>
      <c r="D15" s="47">
        <v>36160585</v>
      </c>
      <c r="E15" s="47">
        <v>37607008</v>
      </c>
      <c r="F15" s="47">
        <v>39111288</v>
      </c>
      <c r="G15" s="3"/>
      <c r="H15" s="3"/>
      <c r="I15" s="3"/>
      <c r="J15" s="3"/>
      <c r="K15" s="3"/>
      <c r="L15" s="3"/>
      <c r="M15" s="3"/>
      <c r="N15" s="3"/>
      <c r="O15" s="3"/>
      <c r="P15" s="3"/>
      <c r="Q15" s="3"/>
      <c r="R15" s="3"/>
      <c r="S15" s="3"/>
      <c r="T15" s="3"/>
      <c r="U15" s="3"/>
      <c r="V15" s="110"/>
      <c r="W15" s="3"/>
      <c r="X15" s="3"/>
      <c r="Y15" s="3"/>
      <c r="Z15" s="3"/>
      <c r="AC15" s="5"/>
      <c r="AD15" s="5"/>
      <c r="AE15" s="5"/>
      <c r="AF15" s="5"/>
      <c r="AG15" s="5"/>
      <c r="AH15" s="5"/>
      <c r="AI15" s="3"/>
      <c r="AJ15" s="3"/>
      <c r="AK15" s="3"/>
      <c r="AL15" s="3"/>
      <c r="AM15" s="23"/>
      <c r="AN15" s="3"/>
      <c r="AO15" s="3"/>
      <c r="AP15" s="3"/>
      <c r="AQ15" s="3"/>
      <c r="AR15" s="6"/>
      <c r="AS15" s="6"/>
      <c r="AT15" s="3"/>
      <c r="AU15" s="3"/>
      <c r="AV15" s="3"/>
      <c r="AW15" s="3"/>
      <c r="BM15" s="3"/>
      <c r="BN15" s="3"/>
    </row>
    <row r="16" spans="1:66" s="4" customFormat="1" ht="93.6" hidden="1" customHeight="1" x14ac:dyDescent="0.25">
      <c r="A16" s="103" t="s">
        <v>422</v>
      </c>
      <c r="B16" s="54" t="s">
        <v>8</v>
      </c>
      <c r="C16" s="56" t="s">
        <v>231</v>
      </c>
      <c r="D16" s="47">
        <v>8417880</v>
      </c>
      <c r="E16" s="47">
        <v>8754595</v>
      </c>
      <c r="F16" s="47">
        <v>9104779</v>
      </c>
      <c r="G16" s="3"/>
      <c r="H16" s="3"/>
      <c r="I16" s="3"/>
      <c r="J16" s="3"/>
      <c r="K16" s="3"/>
      <c r="L16" s="3"/>
      <c r="M16" s="3"/>
      <c r="N16" s="3"/>
      <c r="O16" s="3"/>
      <c r="P16" s="3"/>
      <c r="Q16" s="3"/>
      <c r="R16" s="3"/>
      <c r="S16" s="3"/>
      <c r="T16" s="3"/>
      <c r="U16" s="3"/>
      <c r="V16" s="110"/>
      <c r="W16" s="3"/>
      <c r="X16" s="3"/>
      <c r="Y16" s="3"/>
      <c r="Z16" s="3"/>
      <c r="AC16" s="5"/>
      <c r="AD16" s="5"/>
      <c r="AE16" s="5"/>
      <c r="AF16" s="5"/>
      <c r="AG16" s="5"/>
      <c r="AH16" s="5"/>
      <c r="AI16" s="3"/>
      <c r="AJ16" s="3"/>
      <c r="AK16" s="3"/>
      <c r="AL16" s="3"/>
      <c r="AM16" s="23"/>
      <c r="AN16" s="3"/>
      <c r="AO16" s="3"/>
      <c r="AP16" s="3"/>
      <c r="AQ16" s="3"/>
      <c r="AR16" s="6"/>
      <c r="AS16" s="6"/>
      <c r="AT16" s="3"/>
      <c r="AU16" s="3"/>
      <c r="AV16" s="3"/>
      <c r="AW16" s="3"/>
      <c r="BM16" s="3"/>
      <c r="BN16" s="3"/>
    </row>
    <row r="17" spans="1:66" s="4" customFormat="1" ht="90.6" hidden="1" customHeight="1" x14ac:dyDescent="0.25">
      <c r="A17" s="103" t="s">
        <v>423</v>
      </c>
      <c r="B17" s="54" t="s">
        <v>8</v>
      </c>
      <c r="C17" s="56" t="s">
        <v>232</v>
      </c>
      <c r="D17" s="47">
        <v>21266664</v>
      </c>
      <c r="E17" s="47">
        <v>22117331</v>
      </c>
      <c r="F17" s="47">
        <v>23002024</v>
      </c>
      <c r="G17" s="3"/>
      <c r="H17" s="3"/>
      <c r="I17" s="3"/>
      <c r="J17" s="3"/>
      <c r="K17" s="3"/>
      <c r="L17" s="3"/>
      <c r="M17" s="3"/>
      <c r="N17" s="3"/>
      <c r="O17" s="3"/>
      <c r="P17" s="3"/>
      <c r="Q17" s="3"/>
      <c r="R17" s="3"/>
      <c r="S17" s="3"/>
      <c r="T17" s="3"/>
      <c r="U17" s="3"/>
      <c r="V17" s="110"/>
      <c r="W17" s="3"/>
      <c r="X17" s="3"/>
      <c r="Y17" s="3"/>
      <c r="Z17" s="3"/>
      <c r="AC17" s="5"/>
      <c r="AD17" s="5"/>
      <c r="AE17" s="5"/>
      <c r="AF17" s="5"/>
      <c r="AG17" s="5"/>
      <c r="AH17" s="5"/>
      <c r="AI17" s="3"/>
      <c r="AJ17" s="3"/>
      <c r="AK17" s="3"/>
      <c r="AL17" s="3"/>
      <c r="AM17" s="23"/>
      <c r="AN17" s="3"/>
      <c r="AO17" s="3"/>
      <c r="AP17" s="3"/>
      <c r="AQ17" s="3"/>
      <c r="AR17" s="6"/>
      <c r="AS17" s="6"/>
      <c r="AT17" s="3"/>
      <c r="AU17" s="3"/>
      <c r="AV17" s="3"/>
      <c r="AW17" s="3"/>
      <c r="BM17" s="3"/>
      <c r="BN17" s="3"/>
    </row>
    <row r="18" spans="1:66" s="79" customFormat="1" ht="28.35" customHeight="1" x14ac:dyDescent="0.25">
      <c r="A18" s="83" t="s">
        <v>14</v>
      </c>
      <c r="B18" s="54" t="s">
        <v>5</v>
      </c>
      <c r="C18" s="54" t="s">
        <v>296</v>
      </c>
      <c r="D18" s="47">
        <f>+D19</f>
        <v>21657147.279999997</v>
      </c>
      <c r="E18" s="47">
        <f>+E19</f>
        <v>22533920.300000001</v>
      </c>
      <c r="F18" s="47">
        <f t="shared" ref="F18" si="2">+F19</f>
        <v>30864958.669999998</v>
      </c>
      <c r="G18" s="77"/>
      <c r="H18" s="77"/>
      <c r="I18" s="77"/>
      <c r="J18" s="77"/>
      <c r="K18" s="77"/>
      <c r="L18" s="77"/>
      <c r="M18" s="77"/>
      <c r="N18" s="77"/>
      <c r="O18" s="77"/>
      <c r="P18" s="77"/>
      <c r="Q18" s="77"/>
      <c r="R18" s="77"/>
      <c r="S18" s="77"/>
      <c r="T18" s="77"/>
      <c r="U18" s="77"/>
      <c r="V18" s="78"/>
      <c r="W18" s="77"/>
      <c r="X18" s="77"/>
      <c r="Y18" s="77"/>
      <c r="Z18" s="77"/>
      <c r="AC18" s="80"/>
      <c r="AD18" s="80"/>
      <c r="AE18" s="80"/>
      <c r="AF18" s="80"/>
      <c r="AG18" s="80"/>
      <c r="AH18" s="80"/>
      <c r="AI18" s="77"/>
      <c r="AJ18" s="77"/>
      <c r="AK18" s="77"/>
      <c r="AL18" s="77"/>
      <c r="AM18" s="77"/>
      <c r="AN18" s="77"/>
      <c r="AO18" s="77"/>
      <c r="AP18" s="77"/>
      <c r="AQ18" s="77"/>
      <c r="AR18" s="40"/>
      <c r="AS18" s="40"/>
      <c r="AT18" s="77"/>
      <c r="AU18" s="77"/>
      <c r="AV18" s="77"/>
      <c r="AW18" s="77"/>
      <c r="BM18" s="77"/>
      <c r="BN18" s="77"/>
    </row>
    <row r="19" spans="1:66" s="79" customFormat="1" ht="28.7" customHeight="1" x14ac:dyDescent="0.25">
      <c r="A19" s="58" t="s">
        <v>15</v>
      </c>
      <c r="B19" s="54" t="s">
        <v>5</v>
      </c>
      <c r="C19" s="54" t="s">
        <v>297</v>
      </c>
      <c r="D19" s="47">
        <f>+D20+D22+D24+D26</f>
        <v>21657147.279999997</v>
      </c>
      <c r="E19" s="47">
        <f>+E20+E22+E24+E26</f>
        <v>22533920.300000001</v>
      </c>
      <c r="F19" s="47">
        <f t="shared" ref="F19" si="3">+F20+F22+F24+F26</f>
        <v>30864958.669999998</v>
      </c>
      <c r="G19" s="77"/>
      <c r="H19" s="77"/>
      <c r="I19" s="77"/>
      <c r="J19" s="77"/>
      <c r="K19" s="77"/>
      <c r="L19" s="77"/>
      <c r="M19" s="77"/>
      <c r="N19" s="77"/>
      <c r="O19" s="77"/>
      <c r="P19" s="77"/>
      <c r="Q19" s="77"/>
      <c r="R19" s="77"/>
      <c r="S19" s="77"/>
      <c r="T19" s="77"/>
      <c r="U19" s="77"/>
      <c r="V19" s="78"/>
      <c r="W19" s="77"/>
      <c r="X19" s="77"/>
      <c r="Y19" s="77"/>
      <c r="Z19" s="77"/>
      <c r="AC19" s="80"/>
      <c r="AD19" s="80"/>
      <c r="AE19" s="80"/>
      <c r="AF19" s="80"/>
      <c r="AG19" s="80"/>
      <c r="AH19" s="80"/>
      <c r="AI19" s="77"/>
      <c r="AJ19" s="77"/>
      <c r="AK19" s="77"/>
      <c r="AL19" s="77"/>
      <c r="AM19" s="123"/>
      <c r="AN19" s="77"/>
      <c r="AO19" s="77"/>
      <c r="AP19" s="77"/>
      <c r="AQ19" s="77"/>
      <c r="AR19" s="40"/>
      <c r="AS19" s="40"/>
      <c r="AT19" s="77"/>
      <c r="AU19" s="77"/>
      <c r="AV19" s="77"/>
      <c r="AW19" s="77"/>
      <c r="AX19" s="81"/>
      <c r="BM19" s="77"/>
      <c r="BN19" s="77"/>
    </row>
    <row r="20" spans="1:66" s="79" customFormat="1" ht="58.7" hidden="1" customHeight="1" x14ac:dyDescent="0.25">
      <c r="A20" s="58" t="s">
        <v>16</v>
      </c>
      <c r="B20" s="54" t="s">
        <v>5</v>
      </c>
      <c r="C20" s="54" t="s">
        <v>17</v>
      </c>
      <c r="D20" s="47">
        <f>+D21</f>
        <v>11327055.199999999</v>
      </c>
      <c r="E20" s="47">
        <f t="shared" ref="E20:F20" si="4">+E21</f>
        <v>11797212.390000001</v>
      </c>
      <c r="F20" s="47">
        <f t="shared" si="4"/>
        <v>16134395.609999999</v>
      </c>
      <c r="G20" s="77"/>
      <c r="H20" s="77"/>
      <c r="I20" s="77"/>
      <c r="J20" s="77"/>
      <c r="K20" s="77"/>
      <c r="L20" s="77"/>
      <c r="M20" s="77"/>
      <c r="N20" s="77"/>
      <c r="O20" s="77"/>
      <c r="P20" s="77"/>
      <c r="Q20" s="77"/>
      <c r="R20" s="77"/>
      <c r="S20" s="77"/>
      <c r="T20" s="77"/>
      <c r="U20" s="77"/>
      <c r="V20" s="78"/>
      <c r="W20" s="77"/>
      <c r="X20" s="77"/>
      <c r="Y20" s="77"/>
      <c r="Z20" s="77"/>
      <c r="AC20" s="80"/>
      <c r="AD20" s="80"/>
      <c r="AE20" s="80"/>
      <c r="AF20" s="80"/>
      <c r="AG20" s="80"/>
      <c r="AH20" s="80"/>
      <c r="AI20" s="77"/>
      <c r="AJ20" s="77"/>
      <c r="AK20" s="77"/>
      <c r="AL20" s="77"/>
      <c r="AM20" s="123"/>
      <c r="AN20" s="77"/>
      <c r="AO20" s="77"/>
      <c r="AP20" s="77"/>
      <c r="AQ20" s="77"/>
      <c r="AR20" s="40"/>
      <c r="AS20" s="40"/>
      <c r="AT20" s="77"/>
      <c r="AU20" s="77"/>
      <c r="AV20" s="77"/>
      <c r="AW20" s="77"/>
      <c r="BM20" s="77"/>
      <c r="BN20" s="77"/>
    </row>
    <row r="21" spans="1:66" s="79" customFormat="1" ht="94.7" hidden="1" customHeight="1" x14ac:dyDescent="0.25">
      <c r="A21" s="58" t="s">
        <v>18</v>
      </c>
      <c r="B21" s="89">
        <v>182</v>
      </c>
      <c r="C21" s="90" t="s">
        <v>19</v>
      </c>
      <c r="D21" s="48">
        <v>11327055.199999999</v>
      </c>
      <c r="E21" s="48">
        <v>11797212.390000001</v>
      </c>
      <c r="F21" s="48">
        <v>16134395.609999999</v>
      </c>
      <c r="G21" s="77"/>
      <c r="H21" s="77"/>
      <c r="I21" s="77"/>
      <c r="J21" s="77"/>
      <c r="K21" s="77"/>
      <c r="L21" s="77"/>
      <c r="M21" s="77"/>
      <c r="N21" s="77"/>
      <c r="O21" s="77"/>
      <c r="P21" s="77"/>
      <c r="Q21" s="77"/>
      <c r="R21" s="77"/>
      <c r="S21" s="77"/>
      <c r="T21" s="77"/>
      <c r="U21" s="77"/>
      <c r="V21" s="78"/>
      <c r="W21" s="77"/>
      <c r="X21" s="77"/>
      <c r="Y21" s="77"/>
      <c r="Z21" s="77"/>
      <c r="AC21" s="80"/>
      <c r="AD21" s="80"/>
      <c r="AE21" s="80"/>
      <c r="AF21" s="80"/>
      <c r="AG21" s="80"/>
      <c r="AH21" s="80"/>
      <c r="AI21" s="77"/>
      <c r="AJ21" s="77"/>
      <c r="AK21" s="77"/>
      <c r="AL21" s="77"/>
      <c r="AM21" s="123"/>
      <c r="AN21" s="77"/>
      <c r="AO21" s="77"/>
      <c r="AP21" s="77"/>
      <c r="AQ21" s="77"/>
      <c r="AR21" s="40"/>
      <c r="AS21" s="40"/>
      <c r="AT21" s="77"/>
      <c r="AU21" s="77"/>
      <c r="AV21" s="77"/>
      <c r="AW21" s="77"/>
      <c r="BM21" s="77"/>
      <c r="BN21" s="77"/>
    </row>
    <row r="22" spans="1:66" s="79" customFormat="1" ht="68.45" hidden="1" customHeight="1" x14ac:dyDescent="0.25">
      <c r="A22" s="58" t="s">
        <v>20</v>
      </c>
      <c r="B22" s="54" t="s">
        <v>5</v>
      </c>
      <c r="C22" s="54" t="s">
        <v>21</v>
      </c>
      <c r="D22" s="47">
        <f>+D23</f>
        <v>51040.34</v>
      </c>
      <c r="E22" s="47">
        <f>+E23</f>
        <v>54704.66</v>
      </c>
      <c r="F22" s="47">
        <f>+F23</f>
        <v>74766.7</v>
      </c>
      <c r="G22" s="77"/>
      <c r="H22" s="77"/>
      <c r="I22" s="77"/>
      <c r="J22" s="77"/>
      <c r="K22" s="77"/>
      <c r="L22" s="77"/>
      <c r="M22" s="77"/>
      <c r="N22" s="77"/>
      <c r="O22" s="77"/>
      <c r="P22" s="77"/>
      <c r="Q22" s="77"/>
      <c r="R22" s="77"/>
      <c r="S22" s="77"/>
      <c r="T22" s="77"/>
      <c r="U22" s="77"/>
      <c r="V22" s="78"/>
      <c r="W22" s="77"/>
      <c r="X22" s="77"/>
      <c r="Y22" s="77"/>
      <c r="Z22" s="77"/>
      <c r="AC22" s="80"/>
      <c r="AD22" s="80"/>
      <c r="AE22" s="80"/>
      <c r="AF22" s="80"/>
      <c r="AG22" s="80"/>
      <c r="AH22" s="80"/>
      <c r="AI22" s="77"/>
      <c r="AJ22" s="77"/>
      <c r="AK22" s="77"/>
      <c r="AL22" s="77"/>
      <c r="AM22" s="123"/>
      <c r="AN22" s="77"/>
      <c r="AO22" s="77"/>
      <c r="AP22" s="77"/>
      <c r="AQ22" s="77"/>
      <c r="AR22" s="40"/>
      <c r="AS22" s="40"/>
      <c r="AT22" s="77"/>
      <c r="AU22" s="77"/>
      <c r="AV22" s="77"/>
      <c r="AW22" s="77"/>
      <c r="BM22" s="77"/>
      <c r="BN22" s="77"/>
    </row>
    <row r="23" spans="1:66" s="79" customFormat="1" ht="106.35" hidden="1" customHeight="1" x14ac:dyDescent="0.25">
      <c r="A23" s="58" t="s">
        <v>22</v>
      </c>
      <c r="B23" s="54" t="s">
        <v>8</v>
      </c>
      <c r="C23" s="90" t="s">
        <v>225</v>
      </c>
      <c r="D23" s="48">
        <v>51040.34</v>
      </c>
      <c r="E23" s="48">
        <v>54704.66</v>
      </c>
      <c r="F23" s="48">
        <v>74766.7</v>
      </c>
      <c r="G23" s="77"/>
      <c r="H23" s="77"/>
      <c r="I23" s="77"/>
      <c r="J23" s="77"/>
      <c r="K23" s="77"/>
      <c r="L23" s="77"/>
      <c r="M23" s="77"/>
      <c r="N23" s="77"/>
      <c r="O23" s="77"/>
      <c r="P23" s="77"/>
      <c r="Q23" s="77"/>
      <c r="R23" s="77"/>
      <c r="S23" s="77"/>
      <c r="T23" s="77"/>
      <c r="U23" s="77"/>
      <c r="V23" s="78"/>
      <c r="W23" s="77"/>
      <c r="X23" s="77"/>
      <c r="Y23" s="77"/>
      <c r="Z23" s="77"/>
      <c r="AC23" s="80"/>
      <c r="AD23" s="80"/>
      <c r="AE23" s="80"/>
      <c r="AF23" s="80"/>
      <c r="AG23" s="80"/>
      <c r="AH23" s="80"/>
      <c r="AI23" s="77"/>
      <c r="AJ23" s="77"/>
      <c r="AK23" s="77"/>
      <c r="AL23" s="77"/>
      <c r="AM23" s="123"/>
      <c r="AN23" s="77"/>
      <c r="AO23" s="77"/>
      <c r="AP23" s="77"/>
      <c r="AQ23" s="77"/>
      <c r="AR23" s="40"/>
      <c r="AS23" s="40"/>
      <c r="AT23" s="77"/>
      <c r="AU23" s="77"/>
      <c r="AV23" s="77"/>
      <c r="AW23" s="77"/>
      <c r="BM23" s="77"/>
      <c r="BN23" s="77"/>
    </row>
    <row r="24" spans="1:66" s="79" customFormat="1" ht="58.7" hidden="1" customHeight="1" x14ac:dyDescent="0.25">
      <c r="A24" s="58" t="s">
        <v>23</v>
      </c>
      <c r="B24" s="54" t="s">
        <v>5</v>
      </c>
      <c r="C24" s="54" t="s">
        <v>24</v>
      </c>
      <c r="D24" s="47">
        <f>+D25</f>
        <v>11439233.939999999</v>
      </c>
      <c r="E24" s="47">
        <f>+E25</f>
        <v>11855472.140000001</v>
      </c>
      <c r="F24" s="47">
        <f>+F25</f>
        <v>16200893.140000001</v>
      </c>
      <c r="G24" s="77"/>
      <c r="H24" s="77"/>
      <c r="I24" s="77"/>
      <c r="J24" s="77"/>
      <c r="K24" s="77"/>
      <c r="L24" s="77"/>
      <c r="M24" s="77"/>
      <c r="N24" s="77"/>
      <c r="O24" s="77"/>
      <c r="P24" s="77"/>
      <c r="Q24" s="77"/>
      <c r="R24" s="77"/>
      <c r="S24" s="77"/>
      <c r="T24" s="77"/>
      <c r="U24" s="77"/>
      <c r="V24" s="78"/>
      <c r="W24" s="77"/>
      <c r="X24" s="77"/>
      <c r="Y24" s="77"/>
      <c r="Z24" s="77"/>
      <c r="AC24" s="80"/>
      <c r="AD24" s="80"/>
      <c r="AE24" s="80"/>
      <c r="AF24" s="80"/>
      <c r="AG24" s="80"/>
      <c r="AH24" s="80"/>
      <c r="AI24" s="77"/>
      <c r="AJ24" s="77"/>
      <c r="AK24" s="77"/>
      <c r="AL24" s="77"/>
      <c r="AM24" s="123"/>
      <c r="AN24" s="77"/>
      <c r="AO24" s="77"/>
      <c r="AP24" s="77"/>
      <c r="AQ24" s="77"/>
      <c r="AR24" s="40"/>
      <c r="AS24" s="40"/>
      <c r="AT24" s="77"/>
      <c r="AU24" s="77"/>
      <c r="AV24" s="77"/>
      <c r="AW24" s="77"/>
      <c r="BM24" s="77"/>
      <c r="BN24" s="77"/>
    </row>
    <row r="25" spans="1:66" s="79" customFormat="1" ht="97.7" hidden="1" customHeight="1" x14ac:dyDescent="0.25">
      <c r="A25" s="58" t="s">
        <v>25</v>
      </c>
      <c r="B25" s="91" t="s">
        <v>8</v>
      </c>
      <c r="C25" s="92" t="s">
        <v>226</v>
      </c>
      <c r="D25" s="93">
        <v>11439233.939999999</v>
      </c>
      <c r="E25" s="93">
        <v>11855472.140000001</v>
      </c>
      <c r="F25" s="93">
        <v>16200893.140000001</v>
      </c>
      <c r="G25" s="77"/>
      <c r="H25" s="77"/>
      <c r="I25" s="77"/>
      <c r="J25" s="77"/>
      <c r="K25" s="77"/>
      <c r="L25" s="77"/>
      <c r="M25" s="77"/>
      <c r="N25" s="77"/>
      <c r="O25" s="77"/>
      <c r="P25" s="77"/>
      <c r="Q25" s="77"/>
      <c r="R25" s="77"/>
      <c r="S25" s="77"/>
      <c r="T25" s="77"/>
      <c r="U25" s="77"/>
      <c r="V25" s="78"/>
      <c r="W25" s="77"/>
      <c r="X25" s="77"/>
      <c r="Y25" s="77"/>
      <c r="Z25" s="77"/>
      <c r="AC25" s="80"/>
      <c r="AD25" s="80"/>
      <c r="AE25" s="80"/>
      <c r="AF25" s="80"/>
      <c r="AG25" s="80"/>
      <c r="AH25" s="80"/>
      <c r="AI25" s="77"/>
      <c r="AJ25" s="77"/>
      <c r="AK25" s="77"/>
      <c r="AL25" s="77"/>
      <c r="AM25" s="123"/>
      <c r="AN25" s="77"/>
      <c r="AO25" s="77"/>
      <c r="AP25" s="77"/>
      <c r="AQ25" s="77"/>
      <c r="AR25" s="40"/>
      <c r="AS25" s="40"/>
      <c r="AT25" s="77"/>
      <c r="AU25" s="77"/>
      <c r="AV25" s="77"/>
      <c r="AW25" s="77"/>
      <c r="BM25" s="77"/>
      <c r="BN25" s="77"/>
    </row>
    <row r="26" spans="1:66" s="79" customFormat="1" ht="61.35" hidden="1" customHeight="1" x14ac:dyDescent="0.25">
      <c r="A26" s="58" t="s">
        <v>26</v>
      </c>
      <c r="B26" s="54" t="s">
        <v>5</v>
      </c>
      <c r="C26" s="54" t="s">
        <v>27</v>
      </c>
      <c r="D26" s="47">
        <f>+D27</f>
        <v>-1160182.2</v>
      </c>
      <c r="E26" s="47">
        <f>+E27</f>
        <v>-1173468.8899999999</v>
      </c>
      <c r="F26" s="47">
        <f>+F27</f>
        <v>-1545096.78</v>
      </c>
      <c r="G26" s="77"/>
      <c r="H26" s="77"/>
      <c r="I26" s="77"/>
      <c r="J26" s="77"/>
      <c r="K26" s="77"/>
      <c r="L26" s="77"/>
      <c r="M26" s="77"/>
      <c r="N26" s="77"/>
      <c r="O26" s="77"/>
      <c r="P26" s="77"/>
      <c r="Q26" s="77"/>
      <c r="R26" s="77"/>
      <c r="S26" s="77"/>
      <c r="T26" s="77"/>
      <c r="U26" s="77"/>
      <c r="V26" s="78"/>
      <c r="W26" s="77"/>
      <c r="X26" s="77"/>
      <c r="Y26" s="77"/>
      <c r="Z26" s="77"/>
      <c r="AC26" s="80"/>
      <c r="AD26" s="80"/>
      <c r="AE26" s="80"/>
      <c r="AF26" s="80"/>
      <c r="AG26" s="80"/>
      <c r="AH26" s="80"/>
      <c r="AI26" s="77"/>
      <c r="AJ26" s="77"/>
      <c r="AK26" s="77"/>
      <c r="AL26" s="77"/>
      <c r="AM26" s="123"/>
      <c r="AN26" s="77"/>
      <c r="AO26" s="77"/>
      <c r="AP26" s="77"/>
      <c r="AQ26" s="77"/>
      <c r="AR26" s="40"/>
      <c r="AS26" s="40"/>
      <c r="AT26" s="77"/>
      <c r="AU26" s="77"/>
      <c r="AV26" s="77"/>
      <c r="AW26" s="77"/>
      <c r="BM26" s="77"/>
      <c r="BN26" s="77"/>
    </row>
    <row r="27" spans="1:66" s="79" customFormat="1" ht="96.6" hidden="1" customHeight="1" x14ac:dyDescent="0.25">
      <c r="A27" s="58" t="s">
        <v>28</v>
      </c>
      <c r="B27" s="54" t="s">
        <v>8</v>
      </c>
      <c r="C27" s="90" t="s">
        <v>227</v>
      </c>
      <c r="D27" s="48">
        <v>-1160182.2</v>
      </c>
      <c r="E27" s="48">
        <v>-1173468.8899999999</v>
      </c>
      <c r="F27" s="48">
        <v>-1545096.78</v>
      </c>
      <c r="G27" s="77"/>
      <c r="H27" s="77"/>
      <c r="I27" s="77"/>
      <c r="J27" s="77"/>
      <c r="K27" s="77"/>
      <c r="L27" s="77"/>
      <c r="M27" s="77"/>
      <c r="N27" s="77"/>
      <c r="O27" s="77"/>
      <c r="P27" s="77"/>
      <c r="Q27" s="77"/>
      <c r="R27" s="77"/>
      <c r="S27" s="77"/>
      <c r="T27" s="77"/>
      <c r="U27" s="77"/>
      <c r="V27" s="78"/>
      <c r="W27" s="77"/>
      <c r="X27" s="77"/>
      <c r="Y27" s="77"/>
      <c r="Z27" s="77"/>
      <c r="AC27" s="80"/>
      <c r="AD27" s="80"/>
      <c r="AE27" s="80"/>
      <c r="AF27" s="80"/>
      <c r="AG27" s="80"/>
      <c r="AH27" s="80"/>
      <c r="AI27" s="77"/>
      <c r="AJ27" s="77"/>
      <c r="AK27" s="77"/>
      <c r="AL27" s="77"/>
      <c r="AM27" s="123"/>
      <c r="AN27" s="77"/>
      <c r="AO27" s="77"/>
      <c r="AP27" s="77"/>
      <c r="AQ27" s="77"/>
      <c r="AR27" s="40"/>
      <c r="AS27" s="40"/>
      <c r="AT27" s="77"/>
      <c r="AU27" s="77"/>
      <c r="AV27" s="77"/>
      <c r="AW27" s="77"/>
      <c r="BM27" s="77"/>
      <c r="BN27" s="77"/>
    </row>
    <row r="28" spans="1:66" s="22" customFormat="1" ht="17.45" customHeight="1" x14ac:dyDescent="0.2">
      <c r="A28" s="60" t="s">
        <v>29</v>
      </c>
      <c r="B28" s="54" t="s">
        <v>5</v>
      </c>
      <c r="C28" s="16" t="s">
        <v>298</v>
      </c>
      <c r="D28" s="47">
        <f>+D29+D36+D34</f>
        <v>262807000</v>
      </c>
      <c r="E28" s="47">
        <f>+E29+E36+E34</f>
        <v>265508000</v>
      </c>
      <c r="F28" s="47">
        <f>+F29+F36+F34</f>
        <v>268009000</v>
      </c>
      <c r="H28" s="21"/>
      <c r="I28" s="21"/>
      <c r="J28" s="21"/>
      <c r="K28" s="21"/>
      <c r="L28" s="21"/>
      <c r="M28" s="21"/>
      <c r="N28" s="21"/>
      <c r="O28" s="21"/>
      <c r="P28" s="21"/>
      <c r="Q28" s="21"/>
      <c r="R28" s="21"/>
      <c r="S28" s="21"/>
      <c r="T28" s="3"/>
      <c r="U28" s="3"/>
      <c r="V28" s="110"/>
      <c r="W28" s="3"/>
      <c r="X28" s="3"/>
      <c r="Y28" s="21"/>
      <c r="Z28" s="21"/>
      <c r="AC28" s="20"/>
      <c r="AD28" s="20"/>
      <c r="AE28" s="20"/>
      <c r="AF28" s="20"/>
      <c r="AG28" s="20"/>
      <c r="AH28" s="20"/>
      <c r="AI28" s="21"/>
      <c r="AJ28" s="21"/>
      <c r="AK28" s="21"/>
      <c r="AL28" s="21"/>
      <c r="AM28" s="21"/>
      <c r="AN28" s="21"/>
      <c r="AO28" s="21"/>
      <c r="AP28" s="21"/>
      <c r="AQ28" s="21"/>
      <c r="AR28" s="21"/>
      <c r="AS28" s="21"/>
      <c r="AT28" s="21"/>
      <c r="AU28" s="21"/>
      <c r="AV28" s="21"/>
      <c r="AW28" s="21"/>
      <c r="BM28" s="21"/>
      <c r="BN28" s="21"/>
    </row>
    <row r="29" spans="1:66" s="22" customFormat="1" ht="28.7" hidden="1" customHeight="1" x14ac:dyDescent="0.2">
      <c r="A29" s="58" t="s">
        <v>259</v>
      </c>
      <c r="B29" s="54" t="s">
        <v>5</v>
      </c>
      <c r="C29" s="24" t="s">
        <v>299</v>
      </c>
      <c r="D29" s="47">
        <f>+D30+D32</f>
        <v>235000000</v>
      </c>
      <c r="E29" s="47">
        <f t="shared" ref="E29:F29" si="5">+E30+E32</f>
        <v>237000000</v>
      </c>
      <c r="F29" s="47">
        <f t="shared" si="5"/>
        <v>239000000</v>
      </c>
      <c r="G29" s="21"/>
      <c r="H29" s="21"/>
      <c r="I29" s="21"/>
      <c r="J29" s="21"/>
      <c r="K29" s="21"/>
      <c r="L29" s="21"/>
      <c r="M29" s="21"/>
      <c r="N29" s="21"/>
      <c r="O29" s="21"/>
      <c r="P29" s="21"/>
      <c r="Q29" s="21"/>
      <c r="R29" s="21"/>
      <c r="S29" s="21"/>
      <c r="T29" s="3"/>
      <c r="U29" s="3"/>
      <c r="V29" s="110"/>
      <c r="W29" s="3"/>
      <c r="X29" s="3"/>
      <c r="Y29" s="21"/>
      <c r="Z29" s="21"/>
      <c r="AC29" s="20"/>
      <c r="AD29" s="20"/>
      <c r="AE29" s="20"/>
      <c r="AF29" s="20"/>
      <c r="AG29" s="20"/>
      <c r="AH29" s="20"/>
      <c r="AI29" s="21"/>
      <c r="AJ29" s="21"/>
      <c r="AK29" s="21"/>
      <c r="AL29" s="21"/>
      <c r="AM29" s="21"/>
      <c r="AN29" s="21"/>
      <c r="AO29" s="21"/>
      <c r="AP29" s="21"/>
      <c r="AQ29" s="21"/>
      <c r="AR29" s="21"/>
      <c r="AS29" s="21"/>
      <c r="AT29" s="21"/>
      <c r="AU29" s="21"/>
      <c r="AV29" s="21"/>
      <c r="AW29" s="21"/>
      <c r="BM29" s="21"/>
      <c r="BN29" s="21"/>
    </row>
    <row r="30" spans="1:66" s="22" customFormat="1" ht="31.35" hidden="1" customHeight="1" x14ac:dyDescent="0.2">
      <c r="A30" s="58" t="s">
        <v>30</v>
      </c>
      <c r="B30" s="54" t="s">
        <v>5</v>
      </c>
      <c r="C30" s="24" t="s">
        <v>31</v>
      </c>
      <c r="D30" s="47">
        <f>+D31</f>
        <v>151000000</v>
      </c>
      <c r="E30" s="47">
        <f>+E31</f>
        <v>152000000</v>
      </c>
      <c r="F30" s="47">
        <f>+F31</f>
        <v>153000000</v>
      </c>
      <c r="G30" s="21"/>
      <c r="H30" s="21"/>
      <c r="I30" s="21"/>
      <c r="J30" s="21"/>
      <c r="K30" s="21"/>
      <c r="L30" s="21"/>
      <c r="M30" s="21"/>
      <c r="N30" s="21"/>
      <c r="O30" s="21"/>
      <c r="P30" s="21"/>
      <c r="Q30" s="21"/>
      <c r="R30" s="21"/>
      <c r="S30" s="21"/>
      <c r="T30" s="3"/>
      <c r="U30" s="3"/>
      <c r="V30" s="110"/>
      <c r="W30" s="3"/>
      <c r="X30" s="3"/>
      <c r="Y30" s="21"/>
      <c r="Z30" s="21"/>
      <c r="AC30" s="20"/>
      <c r="AD30" s="20"/>
      <c r="AE30" s="20"/>
      <c r="AF30" s="20"/>
      <c r="AG30" s="20"/>
      <c r="AH30" s="20"/>
      <c r="AI30" s="21"/>
      <c r="AJ30" s="21"/>
      <c r="AK30" s="21"/>
      <c r="AL30" s="21"/>
      <c r="AM30" s="21"/>
      <c r="AN30" s="21"/>
      <c r="AO30" s="21"/>
      <c r="AP30" s="21"/>
      <c r="AQ30" s="21"/>
      <c r="AR30" s="21"/>
      <c r="AS30" s="21"/>
      <c r="AT30" s="21"/>
      <c r="AU30" s="21"/>
      <c r="AV30" s="21"/>
      <c r="AW30" s="21"/>
      <c r="BM30" s="21"/>
      <c r="BN30" s="21"/>
    </row>
    <row r="31" spans="1:66" s="22" customFormat="1" ht="30.6" hidden="1" customHeight="1" x14ac:dyDescent="0.2">
      <c r="A31" s="58" t="s">
        <v>30</v>
      </c>
      <c r="B31" s="54" t="s">
        <v>8</v>
      </c>
      <c r="C31" s="24" t="s">
        <v>32</v>
      </c>
      <c r="D31" s="47">
        <v>151000000</v>
      </c>
      <c r="E31" s="47">
        <v>152000000</v>
      </c>
      <c r="F31" s="47">
        <v>153000000</v>
      </c>
      <c r="G31" s="21"/>
      <c r="H31" s="21"/>
      <c r="I31" s="21"/>
      <c r="J31" s="21"/>
      <c r="K31" s="21"/>
      <c r="L31" s="21"/>
      <c r="M31" s="21"/>
      <c r="N31" s="21"/>
      <c r="O31" s="21"/>
      <c r="P31" s="21"/>
      <c r="Q31" s="21"/>
      <c r="R31" s="21"/>
      <c r="S31" s="21"/>
      <c r="T31" s="3"/>
      <c r="U31" s="3"/>
      <c r="V31" s="110"/>
      <c r="W31" s="3"/>
      <c r="X31" s="3"/>
      <c r="Y31" s="21"/>
      <c r="Z31" s="21"/>
      <c r="AC31" s="20"/>
      <c r="AD31" s="20"/>
      <c r="AE31" s="20"/>
      <c r="AF31" s="20"/>
      <c r="AG31" s="20"/>
      <c r="AH31" s="20"/>
      <c r="AI31" s="21"/>
      <c r="AJ31" s="21"/>
      <c r="AK31" s="21"/>
      <c r="AL31" s="21"/>
      <c r="AM31" s="21"/>
      <c r="AN31" s="21"/>
      <c r="AO31" s="21"/>
      <c r="AP31" s="21"/>
      <c r="AQ31" s="21"/>
      <c r="AR31" s="21"/>
      <c r="AS31" s="21"/>
      <c r="AT31" s="21"/>
      <c r="AU31" s="21"/>
      <c r="AV31" s="21"/>
      <c r="AW31" s="21"/>
      <c r="BM31" s="21"/>
      <c r="BN31" s="21"/>
    </row>
    <row r="32" spans="1:66" s="22" customFormat="1" ht="43.35" hidden="1" customHeight="1" x14ac:dyDescent="0.2">
      <c r="A32" s="58" t="s">
        <v>33</v>
      </c>
      <c r="B32" s="54" t="s">
        <v>5</v>
      </c>
      <c r="C32" s="24" t="s">
        <v>34</v>
      </c>
      <c r="D32" s="47">
        <f>+D33</f>
        <v>84000000</v>
      </c>
      <c r="E32" s="47">
        <f>+E33</f>
        <v>85000000</v>
      </c>
      <c r="F32" s="47">
        <f>+F33</f>
        <v>86000000</v>
      </c>
      <c r="G32" s="21"/>
      <c r="H32" s="21"/>
      <c r="I32" s="21"/>
      <c r="J32" s="21"/>
      <c r="K32" s="21"/>
      <c r="L32" s="21"/>
      <c r="M32" s="21"/>
      <c r="N32" s="21"/>
      <c r="O32" s="21"/>
      <c r="P32" s="21"/>
      <c r="Q32" s="21"/>
      <c r="R32" s="21"/>
      <c r="S32" s="21"/>
      <c r="T32" s="3"/>
      <c r="U32" s="3"/>
      <c r="V32" s="110"/>
      <c r="W32" s="3"/>
      <c r="X32" s="3"/>
      <c r="Y32" s="21"/>
      <c r="Z32" s="21"/>
      <c r="AC32" s="20"/>
      <c r="AD32" s="20"/>
      <c r="AE32" s="20"/>
      <c r="AF32" s="20"/>
      <c r="AG32" s="20"/>
      <c r="AH32" s="20"/>
      <c r="AI32" s="21"/>
      <c r="AJ32" s="21"/>
      <c r="AK32" s="21"/>
      <c r="AL32" s="21"/>
      <c r="AM32" s="21"/>
      <c r="AN32" s="21"/>
      <c r="AO32" s="21"/>
      <c r="AP32" s="21"/>
      <c r="AQ32" s="21"/>
      <c r="AR32" s="21"/>
      <c r="AS32" s="21"/>
      <c r="AT32" s="21"/>
      <c r="AU32" s="21"/>
      <c r="AV32" s="21"/>
      <c r="AW32" s="21"/>
      <c r="BM32" s="21"/>
      <c r="BN32" s="21"/>
    </row>
    <row r="33" spans="1:66" s="22" customFormat="1" ht="58.7" hidden="1" customHeight="1" x14ac:dyDescent="0.2">
      <c r="A33" s="58" t="s">
        <v>35</v>
      </c>
      <c r="B33" s="54" t="s">
        <v>8</v>
      </c>
      <c r="C33" s="24" t="s">
        <v>36</v>
      </c>
      <c r="D33" s="47">
        <v>84000000</v>
      </c>
      <c r="E33" s="47">
        <v>85000000</v>
      </c>
      <c r="F33" s="47">
        <v>86000000</v>
      </c>
      <c r="G33" s="21"/>
      <c r="H33" s="21"/>
      <c r="I33" s="21"/>
      <c r="J33" s="21"/>
      <c r="K33" s="21"/>
      <c r="L33" s="21"/>
      <c r="M33" s="21"/>
      <c r="N33" s="21"/>
      <c r="O33" s="21"/>
      <c r="P33" s="21"/>
      <c r="Q33" s="21"/>
      <c r="R33" s="21"/>
      <c r="S33" s="21"/>
      <c r="T33" s="3"/>
      <c r="U33" s="3"/>
      <c r="V33" s="110"/>
      <c r="W33" s="3"/>
      <c r="X33" s="3"/>
      <c r="Y33" s="21"/>
      <c r="Z33" s="21"/>
      <c r="AC33" s="20"/>
      <c r="AD33" s="20"/>
      <c r="AE33" s="20"/>
      <c r="AF33" s="20"/>
      <c r="AG33" s="20"/>
      <c r="AH33" s="20"/>
      <c r="AI33" s="21"/>
      <c r="AJ33" s="21"/>
      <c r="AK33" s="21"/>
      <c r="AL33" s="21"/>
      <c r="AM33" s="21"/>
      <c r="AN33" s="21"/>
      <c r="AO33" s="21"/>
      <c r="AP33" s="21"/>
      <c r="AQ33" s="21"/>
      <c r="AR33" s="21"/>
      <c r="AS33" s="21"/>
      <c r="AT33" s="21"/>
      <c r="AU33" s="21"/>
      <c r="AV33" s="21"/>
      <c r="AW33" s="21"/>
      <c r="BM33" s="21"/>
      <c r="BN33" s="21"/>
    </row>
    <row r="34" spans="1:66" s="22" customFormat="1" ht="16.350000000000001" customHeight="1" x14ac:dyDescent="0.2">
      <c r="A34" s="58" t="s">
        <v>260</v>
      </c>
      <c r="B34" s="54" t="s">
        <v>5</v>
      </c>
      <c r="C34" s="24" t="s">
        <v>300</v>
      </c>
      <c r="D34" s="47">
        <f>+D35</f>
        <v>7000</v>
      </c>
      <c r="E34" s="47">
        <f t="shared" ref="E34:F34" si="6">+E35</f>
        <v>8000</v>
      </c>
      <c r="F34" s="47">
        <f t="shared" si="6"/>
        <v>9000</v>
      </c>
      <c r="G34" s="21"/>
      <c r="H34" s="21"/>
      <c r="I34" s="21"/>
      <c r="J34" s="21"/>
      <c r="K34" s="21"/>
      <c r="L34" s="21"/>
      <c r="M34" s="21"/>
      <c r="N34" s="21"/>
      <c r="O34" s="21"/>
      <c r="P34" s="21"/>
      <c r="Q34" s="21"/>
      <c r="R34" s="21"/>
      <c r="S34" s="21"/>
      <c r="T34" s="3"/>
      <c r="U34" s="3"/>
      <c r="V34" s="110"/>
      <c r="W34" s="3"/>
      <c r="X34" s="3"/>
      <c r="Y34" s="21"/>
      <c r="Z34" s="21"/>
      <c r="AC34" s="20"/>
      <c r="AD34" s="20"/>
      <c r="AE34" s="20"/>
      <c r="AF34" s="20"/>
      <c r="AG34" s="20"/>
      <c r="AH34" s="20"/>
      <c r="AI34" s="21"/>
      <c r="AJ34" s="21"/>
      <c r="AK34" s="21"/>
      <c r="AL34" s="21"/>
      <c r="AM34" s="21"/>
      <c r="AN34" s="21"/>
      <c r="AO34" s="21"/>
      <c r="AP34" s="21"/>
      <c r="AQ34" s="21"/>
      <c r="AR34" s="21"/>
      <c r="AS34" s="21"/>
      <c r="AT34" s="21"/>
      <c r="AU34" s="21"/>
      <c r="AV34" s="21"/>
      <c r="AW34" s="21"/>
      <c r="BM34" s="21"/>
      <c r="BN34" s="21"/>
    </row>
    <row r="35" spans="1:66" s="22" customFormat="1" ht="21" hidden="1" customHeight="1" x14ac:dyDescent="0.2">
      <c r="A35" s="58" t="s">
        <v>260</v>
      </c>
      <c r="B35" s="54" t="s">
        <v>8</v>
      </c>
      <c r="C35" s="24" t="s">
        <v>228</v>
      </c>
      <c r="D35" s="47">
        <v>7000</v>
      </c>
      <c r="E35" s="47">
        <v>8000</v>
      </c>
      <c r="F35" s="47">
        <v>9000</v>
      </c>
      <c r="G35" s="21"/>
      <c r="H35" s="21"/>
      <c r="I35" s="21"/>
      <c r="J35" s="21"/>
      <c r="K35" s="21"/>
      <c r="L35" s="21"/>
      <c r="M35" s="21"/>
      <c r="N35" s="21"/>
      <c r="O35" s="21"/>
      <c r="P35" s="21"/>
      <c r="Q35" s="21"/>
      <c r="R35" s="21"/>
      <c r="S35" s="21"/>
      <c r="T35" s="3"/>
      <c r="U35" s="3"/>
      <c r="V35" s="110"/>
      <c r="W35" s="3"/>
      <c r="X35" s="3"/>
      <c r="Y35" s="21"/>
      <c r="Z35" s="21"/>
      <c r="AC35" s="20"/>
      <c r="AD35" s="20"/>
      <c r="AE35" s="20"/>
      <c r="AF35" s="20"/>
      <c r="AG35" s="20"/>
      <c r="AH35" s="20"/>
      <c r="AI35" s="21"/>
      <c r="AJ35" s="21"/>
      <c r="AK35" s="21"/>
      <c r="AL35" s="21"/>
      <c r="AM35" s="21"/>
      <c r="AN35" s="21"/>
      <c r="AO35" s="21"/>
      <c r="AP35" s="21"/>
      <c r="AQ35" s="21"/>
      <c r="AR35" s="21"/>
      <c r="AS35" s="21"/>
      <c r="AT35" s="21"/>
      <c r="AU35" s="21"/>
      <c r="AV35" s="21"/>
      <c r="AW35" s="21"/>
      <c r="BM35" s="21"/>
      <c r="BN35" s="21"/>
    </row>
    <row r="36" spans="1:66" s="4" customFormat="1" ht="28.7" customHeight="1" x14ac:dyDescent="0.25">
      <c r="A36" s="58" t="s">
        <v>37</v>
      </c>
      <c r="B36" s="54" t="s">
        <v>5</v>
      </c>
      <c r="C36" s="55" t="s">
        <v>301</v>
      </c>
      <c r="D36" s="47">
        <f>+D37</f>
        <v>27800000</v>
      </c>
      <c r="E36" s="47">
        <f>+E37</f>
        <v>28500000</v>
      </c>
      <c r="F36" s="47">
        <f>+F37</f>
        <v>29000000</v>
      </c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110"/>
      <c r="W36" s="3"/>
      <c r="X36" s="3"/>
      <c r="Y36" s="3"/>
      <c r="Z36" s="3"/>
      <c r="AC36" s="5"/>
      <c r="AD36" s="5"/>
      <c r="AE36" s="5"/>
      <c r="AF36" s="5"/>
      <c r="AG36" s="5"/>
      <c r="AH36" s="5"/>
      <c r="AI36" s="3"/>
      <c r="AJ36" s="3"/>
      <c r="AK36" s="3"/>
      <c r="AL36" s="3"/>
      <c r="AM36" s="3"/>
      <c r="AN36" s="3"/>
      <c r="AO36" s="3"/>
      <c r="AP36" s="3"/>
      <c r="AQ36" s="3"/>
      <c r="AR36" s="6"/>
      <c r="AS36" s="6"/>
      <c r="AT36" s="3"/>
      <c r="AU36" s="3"/>
      <c r="AV36" s="3"/>
      <c r="AW36" s="3"/>
      <c r="BM36" s="3"/>
      <c r="BN36" s="3"/>
    </row>
    <row r="37" spans="1:66" s="4" customFormat="1" ht="25.5" hidden="1" x14ac:dyDescent="0.25">
      <c r="A37" s="58" t="s">
        <v>261</v>
      </c>
      <c r="B37" s="54" t="s">
        <v>8</v>
      </c>
      <c r="C37" s="55" t="s">
        <v>38</v>
      </c>
      <c r="D37" s="47">
        <v>27800000</v>
      </c>
      <c r="E37" s="47">
        <v>28500000</v>
      </c>
      <c r="F37" s="47">
        <v>29000000</v>
      </c>
      <c r="G37" s="3"/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110"/>
      <c r="W37" s="3"/>
      <c r="X37" s="3"/>
      <c r="Y37" s="3"/>
      <c r="Z37" s="3"/>
      <c r="AC37" s="5"/>
      <c r="AD37" s="5"/>
      <c r="AE37" s="5"/>
      <c r="AF37" s="5"/>
      <c r="AG37" s="5"/>
      <c r="AH37" s="5"/>
      <c r="AI37" s="3"/>
      <c r="AJ37" s="3"/>
      <c r="AK37" s="3"/>
      <c r="AL37" s="3"/>
      <c r="AM37" s="111"/>
      <c r="AN37" s="3"/>
      <c r="AO37" s="3"/>
      <c r="AP37" s="3"/>
      <c r="AQ37" s="3"/>
      <c r="AR37" s="6"/>
      <c r="AS37" s="6"/>
      <c r="AT37" s="3"/>
      <c r="AU37" s="3"/>
      <c r="AV37" s="3"/>
      <c r="AW37" s="3"/>
      <c r="BM37" s="3"/>
      <c r="BN37" s="3"/>
    </row>
    <row r="38" spans="1:66" s="22" customFormat="1" ht="16.7" customHeight="1" x14ac:dyDescent="0.2">
      <c r="A38" s="60" t="s">
        <v>39</v>
      </c>
      <c r="B38" s="54" t="s">
        <v>5</v>
      </c>
      <c r="C38" s="16" t="s">
        <v>302</v>
      </c>
      <c r="D38" s="47">
        <f>+D39+D41</f>
        <v>69700000</v>
      </c>
      <c r="E38" s="47">
        <f t="shared" ref="E38:F38" si="7">+E39+E41</f>
        <v>70800000</v>
      </c>
      <c r="F38" s="47">
        <f t="shared" si="7"/>
        <v>71700000</v>
      </c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3"/>
      <c r="U38" s="3"/>
      <c r="V38" s="110"/>
      <c r="W38" s="3"/>
      <c r="X38" s="3"/>
      <c r="Y38" s="21"/>
      <c r="Z38" s="21"/>
      <c r="AC38" s="20"/>
      <c r="AD38" s="20"/>
      <c r="AE38" s="20"/>
      <c r="AF38" s="20"/>
      <c r="AG38" s="20"/>
      <c r="AH38" s="20"/>
      <c r="AI38" s="21"/>
      <c r="AJ38" s="21"/>
      <c r="AK38" s="21"/>
      <c r="AL38" s="21"/>
      <c r="AM38" s="21"/>
      <c r="AN38" s="21"/>
      <c r="AO38" s="21"/>
      <c r="AP38" s="21"/>
      <c r="AQ38" s="21"/>
      <c r="AR38" s="21"/>
      <c r="AS38" s="21"/>
      <c r="AT38" s="21"/>
      <c r="AU38" s="21"/>
      <c r="AV38" s="21"/>
      <c r="AW38" s="21"/>
      <c r="BM38" s="21"/>
      <c r="BN38" s="21"/>
    </row>
    <row r="39" spans="1:66" s="4" customFormat="1" ht="15.6" customHeight="1" x14ac:dyDescent="0.25">
      <c r="A39" s="58" t="s">
        <v>40</v>
      </c>
      <c r="B39" s="54" t="s">
        <v>5</v>
      </c>
      <c r="C39" s="16" t="s">
        <v>303</v>
      </c>
      <c r="D39" s="47">
        <f>+D40</f>
        <v>21000000</v>
      </c>
      <c r="E39" s="47">
        <f>+E40</f>
        <v>21500000</v>
      </c>
      <c r="F39" s="47">
        <f>+F40</f>
        <v>22000000</v>
      </c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110"/>
      <c r="W39" s="3"/>
      <c r="X39" s="3"/>
      <c r="Y39" s="3"/>
      <c r="Z39" s="3"/>
      <c r="AC39" s="5"/>
      <c r="AD39" s="5"/>
      <c r="AE39" s="5"/>
      <c r="AF39" s="5"/>
      <c r="AG39" s="5"/>
      <c r="AH39" s="5"/>
      <c r="AI39" s="3"/>
      <c r="AJ39" s="3"/>
      <c r="AK39" s="3"/>
      <c r="AL39" s="3"/>
      <c r="AM39" s="3"/>
      <c r="AN39" s="3"/>
      <c r="AO39" s="3"/>
      <c r="AP39" s="3"/>
      <c r="AQ39" s="3"/>
      <c r="AR39" s="6"/>
      <c r="AS39" s="6"/>
      <c r="AT39" s="3"/>
      <c r="AU39" s="3"/>
      <c r="AV39" s="3"/>
      <c r="AW39" s="3"/>
      <c r="BM39" s="3"/>
      <c r="BN39" s="3"/>
    </row>
    <row r="40" spans="1:66" s="4" customFormat="1" ht="43.35" hidden="1" customHeight="1" x14ac:dyDescent="0.25">
      <c r="A40" s="58" t="s">
        <v>262</v>
      </c>
      <c r="B40" s="54" t="s">
        <v>8</v>
      </c>
      <c r="C40" s="16" t="s">
        <v>41</v>
      </c>
      <c r="D40" s="47">
        <v>21000000</v>
      </c>
      <c r="E40" s="47">
        <v>21500000</v>
      </c>
      <c r="F40" s="47">
        <v>22000000</v>
      </c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110"/>
      <c r="W40" s="3"/>
      <c r="X40" s="3"/>
      <c r="Y40" s="3"/>
      <c r="Z40" s="3"/>
      <c r="AC40" s="5"/>
      <c r="AD40" s="5"/>
      <c r="AE40" s="5"/>
      <c r="AF40" s="5"/>
      <c r="AG40" s="5"/>
      <c r="AH40" s="5"/>
      <c r="AI40" s="3"/>
      <c r="AJ40" s="3"/>
      <c r="AK40" s="3"/>
      <c r="AL40" s="3"/>
      <c r="AM40" s="111"/>
      <c r="AN40" s="3"/>
      <c r="AO40" s="3"/>
      <c r="AP40" s="3"/>
      <c r="AQ40" s="3"/>
      <c r="AR40" s="6"/>
      <c r="AS40" s="6"/>
      <c r="AT40" s="3"/>
      <c r="AU40" s="3"/>
      <c r="AV40" s="3"/>
      <c r="AW40" s="3"/>
      <c r="BM40" s="3"/>
      <c r="BN40" s="3"/>
    </row>
    <row r="41" spans="1:66" s="4" customFormat="1" x14ac:dyDescent="0.25">
      <c r="A41" s="58" t="s">
        <v>263</v>
      </c>
      <c r="B41" s="54" t="s">
        <v>5</v>
      </c>
      <c r="C41" s="54" t="s">
        <v>304</v>
      </c>
      <c r="D41" s="47">
        <f>+D42+D44</f>
        <v>48700000</v>
      </c>
      <c r="E41" s="47">
        <f>+E42+E44</f>
        <v>49300000</v>
      </c>
      <c r="F41" s="47">
        <f>+F42+F44</f>
        <v>49700000</v>
      </c>
      <c r="G41" s="3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110"/>
      <c r="W41" s="3"/>
      <c r="X41" s="3"/>
      <c r="Y41" s="3"/>
      <c r="Z41" s="3"/>
      <c r="AC41" s="5"/>
      <c r="AD41" s="5"/>
      <c r="AE41" s="5"/>
      <c r="AF41" s="5"/>
      <c r="AG41" s="5"/>
      <c r="AH41" s="5"/>
      <c r="AI41" s="3"/>
      <c r="AJ41" s="3"/>
      <c r="AK41" s="3"/>
      <c r="AL41" s="3"/>
      <c r="AM41" s="3"/>
      <c r="AN41" s="3"/>
      <c r="AO41" s="3"/>
      <c r="AP41" s="3"/>
      <c r="AQ41" s="3"/>
      <c r="AR41" s="6"/>
      <c r="AS41" s="6"/>
      <c r="AT41" s="3"/>
      <c r="AU41" s="3"/>
      <c r="AV41" s="3"/>
      <c r="AW41" s="3"/>
      <c r="BM41" s="3"/>
      <c r="BN41" s="3"/>
    </row>
    <row r="42" spans="1:66" s="4" customFormat="1" hidden="1" x14ac:dyDescent="0.25">
      <c r="A42" s="58" t="s">
        <v>42</v>
      </c>
      <c r="B42" s="54" t="s">
        <v>5</v>
      </c>
      <c r="C42" s="54" t="s">
        <v>43</v>
      </c>
      <c r="D42" s="47">
        <f>+D43</f>
        <v>32700000</v>
      </c>
      <c r="E42" s="47">
        <f>+E43</f>
        <v>33100000</v>
      </c>
      <c r="F42" s="47">
        <f>+F43</f>
        <v>33300000</v>
      </c>
      <c r="G42" s="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110"/>
      <c r="W42" s="3"/>
      <c r="X42" s="3"/>
      <c r="Y42" s="3"/>
      <c r="Z42" s="3"/>
      <c r="AC42" s="5"/>
      <c r="AD42" s="5"/>
      <c r="AE42" s="5"/>
      <c r="AF42" s="5"/>
      <c r="AG42" s="5"/>
      <c r="AH42" s="5"/>
      <c r="AI42" s="3"/>
      <c r="AJ42" s="3"/>
      <c r="AK42" s="3"/>
      <c r="AL42" s="3"/>
      <c r="AM42" s="3"/>
      <c r="AN42" s="3"/>
      <c r="AO42" s="3"/>
      <c r="AP42" s="3"/>
      <c r="AQ42" s="3"/>
      <c r="AR42" s="6"/>
      <c r="AS42" s="6"/>
      <c r="AT42" s="3"/>
      <c r="AU42" s="3"/>
      <c r="AV42" s="3"/>
      <c r="AW42" s="3"/>
      <c r="BM42" s="3"/>
      <c r="BN42" s="3"/>
    </row>
    <row r="43" spans="1:66" s="4" customFormat="1" ht="31.35" hidden="1" customHeight="1" x14ac:dyDescent="0.25">
      <c r="A43" s="58" t="s">
        <v>44</v>
      </c>
      <c r="B43" s="54" t="s">
        <v>8</v>
      </c>
      <c r="C43" s="54" t="s">
        <v>45</v>
      </c>
      <c r="D43" s="47">
        <v>32700000</v>
      </c>
      <c r="E43" s="47">
        <v>33100000</v>
      </c>
      <c r="F43" s="47">
        <v>33300000</v>
      </c>
      <c r="G43" s="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110"/>
      <c r="W43" s="3"/>
      <c r="X43" s="3"/>
      <c r="Y43" s="3"/>
      <c r="Z43" s="3"/>
      <c r="AC43" s="5"/>
      <c r="AD43" s="5"/>
      <c r="AE43" s="5"/>
      <c r="AF43" s="5"/>
      <c r="AG43" s="5"/>
      <c r="AH43" s="5"/>
      <c r="AI43" s="3"/>
      <c r="AJ43" s="3"/>
      <c r="AK43" s="3"/>
      <c r="AL43" s="3"/>
      <c r="AM43" s="3"/>
      <c r="AN43" s="3"/>
      <c r="AO43" s="3"/>
      <c r="AP43" s="3"/>
      <c r="AQ43" s="3"/>
      <c r="AR43" s="6"/>
      <c r="AS43" s="6"/>
      <c r="AT43" s="3"/>
      <c r="AU43" s="3"/>
      <c r="AV43" s="3"/>
      <c r="AW43" s="3"/>
      <c r="BM43" s="3"/>
      <c r="BN43" s="3"/>
    </row>
    <row r="44" spans="1:66" s="4" customFormat="1" ht="18.600000000000001" hidden="1" customHeight="1" x14ac:dyDescent="0.25">
      <c r="A44" s="58" t="s">
        <v>46</v>
      </c>
      <c r="B44" s="54" t="s">
        <v>5</v>
      </c>
      <c r="C44" s="54" t="s">
        <v>47</v>
      </c>
      <c r="D44" s="47">
        <f>+D45</f>
        <v>16000000</v>
      </c>
      <c r="E44" s="47">
        <f>+E45</f>
        <v>16200000</v>
      </c>
      <c r="F44" s="47">
        <f>+F45</f>
        <v>16400000</v>
      </c>
      <c r="G44" s="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110"/>
      <c r="W44" s="3"/>
      <c r="X44" s="3"/>
      <c r="Y44" s="3"/>
      <c r="Z44" s="3"/>
      <c r="AC44" s="5"/>
      <c r="AD44" s="5"/>
      <c r="AE44" s="5"/>
      <c r="AF44" s="5"/>
      <c r="AG44" s="5"/>
      <c r="AH44" s="5"/>
      <c r="AI44" s="3"/>
      <c r="AJ44" s="3"/>
      <c r="AK44" s="3"/>
      <c r="AL44" s="3"/>
      <c r="AM44" s="3"/>
      <c r="AN44" s="3"/>
      <c r="AO44" s="3"/>
      <c r="AP44" s="3"/>
      <c r="AQ44" s="3"/>
      <c r="AR44" s="6"/>
      <c r="AS44" s="6"/>
      <c r="AT44" s="3"/>
      <c r="AU44" s="3"/>
      <c r="AV44" s="3"/>
      <c r="AW44" s="3"/>
      <c r="BM44" s="3"/>
      <c r="BN44" s="3"/>
    </row>
    <row r="45" spans="1:66" s="4" customFormat="1" ht="31.35" hidden="1" customHeight="1" x14ac:dyDescent="0.25">
      <c r="A45" s="58" t="s">
        <v>48</v>
      </c>
      <c r="B45" s="54" t="s">
        <v>8</v>
      </c>
      <c r="C45" s="54" t="s">
        <v>49</v>
      </c>
      <c r="D45" s="47">
        <v>16000000</v>
      </c>
      <c r="E45" s="47">
        <v>16200000</v>
      </c>
      <c r="F45" s="47">
        <v>16400000</v>
      </c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110"/>
      <c r="W45" s="3"/>
      <c r="X45" s="3"/>
      <c r="Y45" s="3"/>
      <c r="Z45" s="3"/>
      <c r="AC45" s="5"/>
      <c r="AD45" s="5"/>
      <c r="AE45" s="5"/>
      <c r="AF45" s="5"/>
      <c r="AG45" s="5"/>
      <c r="AH45" s="5"/>
      <c r="AI45" s="3"/>
      <c r="AJ45" s="3"/>
      <c r="AK45" s="3"/>
      <c r="AL45" s="3"/>
      <c r="AM45" s="111"/>
      <c r="AN45" s="3"/>
      <c r="AO45" s="3"/>
      <c r="AP45" s="3"/>
      <c r="AQ45" s="3"/>
      <c r="AR45" s="6"/>
      <c r="AS45" s="6"/>
      <c r="AT45" s="3"/>
      <c r="AU45" s="3"/>
      <c r="AV45" s="3"/>
      <c r="AW45" s="3"/>
      <c r="BM45" s="3"/>
      <c r="BN45" s="3"/>
    </row>
    <row r="46" spans="1:66" s="26" customFormat="1" ht="16.7" customHeight="1" x14ac:dyDescent="0.2">
      <c r="A46" s="60" t="s">
        <v>50</v>
      </c>
      <c r="B46" s="15" t="s">
        <v>5</v>
      </c>
      <c r="C46" s="16" t="s">
        <v>305</v>
      </c>
      <c r="D46" s="47">
        <f>+D47+D49</f>
        <v>35105000</v>
      </c>
      <c r="E46" s="47">
        <f t="shared" ref="E46:F46" si="8">+E47+E49</f>
        <v>37040000</v>
      </c>
      <c r="F46" s="47">
        <f t="shared" si="8"/>
        <v>37520000</v>
      </c>
      <c r="G46" s="25"/>
      <c r="H46" s="25"/>
      <c r="I46" s="25"/>
      <c r="J46" s="25"/>
      <c r="K46" s="25"/>
      <c r="L46" s="25"/>
      <c r="M46" s="25"/>
      <c r="N46" s="25"/>
      <c r="O46" s="25"/>
      <c r="P46" s="25"/>
      <c r="Q46" s="25"/>
      <c r="R46" s="25"/>
      <c r="S46" s="25"/>
      <c r="T46" s="110"/>
      <c r="U46" s="110"/>
      <c r="V46" s="110"/>
      <c r="W46" s="110"/>
      <c r="X46" s="110"/>
      <c r="Y46" s="25"/>
      <c r="Z46" s="25"/>
      <c r="AC46" s="27"/>
      <c r="AD46" s="27"/>
      <c r="AE46" s="27"/>
      <c r="AF46" s="27"/>
      <c r="AG46" s="27"/>
      <c r="AH46" s="27"/>
      <c r="AI46" s="25"/>
      <c r="AJ46" s="25"/>
      <c r="AK46" s="25"/>
      <c r="AL46" s="25"/>
      <c r="AM46" s="25"/>
      <c r="AN46" s="25"/>
      <c r="AO46" s="25"/>
      <c r="AP46" s="25"/>
      <c r="AQ46" s="25"/>
      <c r="AR46" s="25"/>
      <c r="AS46" s="25"/>
      <c r="AT46" s="25"/>
      <c r="AU46" s="25"/>
      <c r="AV46" s="25"/>
      <c r="AW46" s="25"/>
      <c r="BM46" s="25"/>
      <c r="BN46" s="25"/>
    </row>
    <row r="47" spans="1:66" s="26" customFormat="1" ht="29.45" customHeight="1" x14ac:dyDescent="0.2">
      <c r="A47" s="58" t="s">
        <v>51</v>
      </c>
      <c r="B47" s="54" t="s">
        <v>5</v>
      </c>
      <c r="C47" s="16" t="s">
        <v>306</v>
      </c>
      <c r="D47" s="47">
        <f>+D48</f>
        <v>35000000</v>
      </c>
      <c r="E47" s="47">
        <f>+E48</f>
        <v>37000000</v>
      </c>
      <c r="F47" s="47">
        <f>+F48</f>
        <v>37500000</v>
      </c>
      <c r="G47" s="25"/>
      <c r="H47" s="25"/>
      <c r="I47" s="25"/>
      <c r="J47" s="25"/>
      <c r="K47" s="25"/>
      <c r="L47" s="25"/>
      <c r="M47" s="25"/>
      <c r="N47" s="25"/>
      <c r="O47" s="25"/>
      <c r="P47" s="25"/>
      <c r="Q47" s="25"/>
      <c r="R47" s="25"/>
      <c r="S47" s="25"/>
      <c r="T47" s="110"/>
      <c r="U47" s="110"/>
      <c r="V47" s="110"/>
      <c r="W47" s="110"/>
      <c r="X47" s="110"/>
      <c r="Y47" s="25"/>
      <c r="Z47" s="25"/>
      <c r="AC47" s="27"/>
      <c r="AD47" s="27"/>
      <c r="AE47" s="27"/>
      <c r="AF47" s="27"/>
      <c r="AG47" s="27"/>
      <c r="AH47" s="27"/>
      <c r="AI47" s="25"/>
      <c r="AJ47" s="25"/>
      <c r="AK47" s="25"/>
      <c r="AL47" s="25"/>
      <c r="AM47" s="25"/>
      <c r="AN47" s="25"/>
      <c r="AO47" s="25"/>
      <c r="AP47" s="25"/>
      <c r="AQ47" s="25"/>
      <c r="AR47" s="25"/>
      <c r="AS47" s="25"/>
      <c r="AT47" s="25"/>
      <c r="AU47" s="25"/>
      <c r="AV47" s="25"/>
      <c r="AW47" s="25"/>
      <c r="BM47" s="25"/>
      <c r="BN47" s="25"/>
    </row>
    <row r="48" spans="1:66" s="4" customFormat="1" ht="43.7" hidden="1" customHeight="1" x14ac:dyDescent="0.25">
      <c r="A48" s="58" t="s">
        <v>264</v>
      </c>
      <c r="B48" s="54" t="s">
        <v>8</v>
      </c>
      <c r="C48" s="16" t="s">
        <v>52</v>
      </c>
      <c r="D48" s="47">
        <f>21400000+13600000</f>
        <v>35000000</v>
      </c>
      <c r="E48" s="47">
        <f>21700000+15300000</f>
        <v>37000000</v>
      </c>
      <c r="F48" s="88">
        <f>22000000+15500000</f>
        <v>37500000</v>
      </c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110"/>
      <c r="W48" s="3"/>
      <c r="X48" s="3"/>
      <c r="Y48" s="3"/>
      <c r="Z48" s="3"/>
      <c r="AC48" s="5"/>
      <c r="AD48" s="5"/>
      <c r="AE48" s="5"/>
      <c r="AF48" s="5"/>
      <c r="AG48" s="5"/>
      <c r="AH48" s="5"/>
      <c r="AI48" s="3"/>
      <c r="AJ48" s="3"/>
      <c r="AK48" s="3"/>
      <c r="AL48" s="3"/>
      <c r="AM48" s="111"/>
      <c r="AN48" s="3"/>
      <c r="AO48" s="3"/>
      <c r="AP48" s="3"/>
      <c r="AQ48" s="3"/>
      <c r="AR48" s="6"/>
      <c r="AS48" s="6"/>
      <c r="AT48" s="3"/>
      <c r="AU48" s="3"/>
      <c r="AV48" s="3"/>
      <c r="AW48" s="3"/>
      <c r="BM48" s="3"/>
      <c r="BN48" s="3"/>
    </row>
    <row r="49" spans="1:66" s="4" customFormat="1" ht="31.7" customHeight="1" x14ac:dyDescent="0.25">
      <c r="A49" s="58" t="s">
        <v>53</v>
      </c>
      <c r="B49" s="15" t="s">
        <v>5</v>
      </c>
      <c r="C49" s="16" t="s">
        <v>307</v>
      </c>
      <c r="D49" s="47">
        <f>+D50</f>
        <v>105000</v>
      </c>
      <c r="E49" s="47">
        <f t="shared" ref="E49:F50" si="9">+E50</f>
        <v>40000</v>
      </c>
      <c r="F49" s="47">
        <f t="shared" si="9"/>
        <v>20000</v>
      </c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110"/>
      <c r="W49" s="3"/>
      <c r="X49" s="3"/>
      <c r="Y49" s="3"/>
      <c r="Z49" s="3"/>
      <c r="AC49" s="5"/>
      <c r="AD49" s="5"/>
      <c r="AE49" s="5"/>
      <c r="AF49" s="5"/>
      <c r="AG49" s="5"/>
      <c r="AH49" s="5"/>
      <c r="AI49" s="3"/>
      <c r="AJ49" s="3"/>
      <c r="AK49" s="3"/>
      <c r="AL49" s="3"/>
      <c r="AM49" s="3"/>
      <c r="AN49" s="3"/>
      <c r="AO49" s="3"/>
      <c r="AP49" s="3"/>
      <c r="AQ49" s="3"/>
      <c r="AR49" s="6"/>
      <c r="AS49" s="6"/>
      <c r="AT49" s="3"/>
      <c r="AU49" s="3"/>
      <c r="AV49" s="3"/>
      <c r="AW49" s="3"/>
      <c r="BM49" s="3"/>
      <c r="BN49" s="3"/>
    </row>
    <row r="50" spans="1:66" s="4" customFormat="1" ht="31.35" hidden="1" customHeight="1" x14ac:dyDescent="0.25">
      <c r="A50" s="58" t="s">
        <v>54</v>
      </c>
      <c r="B50" s="15" t="s">
        <v>5</v>
      </c>
      <c r="C50" s="16" t="s">
        <v>56</v>
      </c>
      <c r="D50" s="47">
        <f>+D51</f>
        <v>105000</v>
      </c>
      <c r="E50" s="47">
        <f t="shared" si="9"/>
        <v>40000</v>
      </c>
      <c r="F50" s="47">
        <f t="shared" si="9"/>
        <v>20000</v>
      </c>
      <c r="G50" s="3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110"/>
      <c r="W50" s="3"/>
      <c r="X50" s="3"/>
      <c r="Y50" s="3"/>
      <c r="Z50" s="3"/>
      <c r="AC50" s="5"/>
      <c r="AD50" s="5"/>
      <c r="AE50" s="5"/>
      <c r="AF50" s="5"/>
      <c r="AG50" s="5"/>
      <c r="AH50" s="5"/>
      <c r="AI50" s="3"/>
      <c r="AJ50" s="3"/>
      <c r="AK50" s="3"/>
      <c r="AL50" s="3"/>
      <c r="AM50" s="3"/>
      <c r="AN50" s="3"/>
      <c r="AO50" s="3"/>
      <c r="AP50" s="3"/>
      <c r="AQ50" s="3"/>
      <c r="AR50" s="6"/>
      <c r="AS50" s="6"/>
      <c r="AT50" s="3"/>
      <c r="AU50" s="3"/>
      <c r="AV50" s="3"/>
      <c r="AW50" s="3"/>
      <c r="BM50" s="3"/>
      <c r="BN50" s="3"/>
    </row>
    <row r="51" spans="1:66" s="4" customFormat="1" ht="25.5" hidden="1" x14ac:dyDescent="0.25">
      <c r="A51" s="58" t="s">
        <v>267</v>
      </c>
      <c r="B51" s="15" t="s">
        <v>55</v>
      </c>
      <c r="C51" s="16" t="s">
        <v>213</v>
      </c>
      <c r="D51" s="47">
        <v>105000</v>
      </c>
      <c r="E51" s="47">
        <v>40000</v>
      </c>
      <c r="F51" s="47">
        <v>20000</v>
      </c>
      <c r="G51" s="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110"/>
      <c r="W51" s="3"/>
      <c r="X51" s="3"/>
      <c r="Y51" s="3"/>
      <c r="Z51" s="3"/>
      <c r="AC51" s="5"/>
      <c r="AD51" s="5"/>
      <c r="AE51" s="5"/>
      <c r="AF51" s="5"/>
      <c r="AG51" s="5"/>
      <c r="AH51" s="5"/>
      <c r="AI51" s="3"/>
      <c r="AJ51" s="3"/>
      <c r="AK51" s="3"/>
      <c r="AL51" s="3"/>
      <c r="AM51" s="3"/>
      <c r="AN51" s="3"/>
      <c r="AO51" s="3"/>
      <c r="AP51" s="3"/>
      <c r="AQ51" s="3"/>
      <c r="AR51" s="6"/>
      <c r="AS51" s="6"/>
      <c r="AT51" s="3"/>
      <c r="AU51" s="3"/>
      <c r="AV51" s="3"/>
      <c r="AW51" s="3"/>
      <c r="BM51" s="3"/>
      <c r="BN51" s="3"/>
    </row>
    <row r="52" spans="1:66" s="22" customFormat="1" ht="43.35" customHeight="1" x14ac:dyDescent="0.2">
      <c r="A52" s="60" t="s">
        <v>58</v>
      </c>
      <c r="B52" s="15" t="s">
        <v>5</v>
      </c>
      <c r="C52" s="16" t="s">
        <v>308</v>
      </c>
      <c r="D52" s="47">
        <f>+D53+D71+D66+D63</f>
        <v>106275209</v>
      </c>
      <c r="E52" s="47">
        <f t="shared" ref="E52:F52" si="10">+E53+E71+E66+E63</f>
        <v>110708285</v>
      </c>
      <c r="F52" s="47">
        <f t="shared" si="10"/>
        <v>114932300</v>
      </c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3"/>
      <c r="U52" s="3"/>
      <c r="V52" s="110"/>
      <c r="W52" s="3"/>
      <c r="X52" s="3"/>
      <c r="Y52" s="21"/>
      <c r="Z52" s="21"/>
      <c r="AC52" s="20"/>
      <c r="AD52" s="20"/>
      <c r="AE52" s="20"/>
      <c r="AF52" s="20"/>
      <c r="AG52" s="20"/>
      <c r="AH52" s="20"/>
      <c r="AI52" s="21"/>
      <c r="AJ52" s="21"/>
      <c r="AK52" s="21"/>
      <c r="AL52" s="21"/>
      <c r="AM52" s="21"/>
      <c r="AN52" s="21"/>
      <c r="AO52" s="21"/>
      <c r="AP52" s="21"/>
      <c r="AQ52" s="21"/>
      <c r="AR52" s="21"/>
      <c r="AS52" s="21"/>
      <c r="AT52" s="21"/>
      <c r="AU52" s="21"/>
      <c r="AV52" s="21"/>
      <c r="AW52" s="21"/>
      <c r="BM52" s="21"/>
      <c r="BN52" s="21"/>
    </row>
    <row r="53" spans="1:66" s="4" customFormat="1" ht="75" customHeight="1" x14ac:dyDescent="0.25">
      <c r="A53" s="58" t="s">
        <v>59</v>
      </c>
      <c r="B53" s="15" t="s">
        <v>5</v>
      </c>
      <c r="C53" s="16" t="s">
        <v>309</v>
      </c>
      <c r="D53" s="47">
        <f>D54+D57+D60</f>
        <v>84618737</v>
      </c>
      <c r="E53" s="47">
        <f t="shared" ref="E53:F53" si="11">E54+E57+E60</f>
        <v>88426580</v>
      </c>
      <c r="F53" s="47">
        <f t="shared" si="11"/>
        <v>92052070</v>
      </c>
      <c r="G53" s="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110"/>
      <c r="W53" s="3"/>
      <c r="X53" s="3"/>
      <c r="Y53" s="3"/>
      <c r="Z53" s="3"/>
      <c r="AC53" s="5"/>
      <c r="AD53" s="5"/>
      <c r="AE53" s="5"/>
      <c r="AF53" s="5"/>
      <c r="AG53" s="5"/>
      <c r="AH53" s="5"/>
      <c r="AI53" s="3"/>
      <c r="AJ53" s="3"/>
      <c r="AK53" s="3"/>
      <c r="AL53" s="3"/>
      <c r="AM53" s="3"/>
      <c r="AN53" s="3"/>
      <c r="AO53" s="3"/>
      <c r="AP53" s="3"/>
      <c r="AQ53" s="3"/>
      <c r="AR53" s="6"/>
      <c r="AS53" s="6"/>
      <c r="AT53" s="3"/>
      <c r="AU53" s="3"/>
      <c r="AV53" s="3"/>
      <c r="AW53" s="3"/>
      <c r="BM53" s="3"/>
      <c r="BN53" s="3"/>
    </row>
    <row r="54" spans="1:66" s="4" customFormat="1" ht="58.35" customHeight="1" x14ac:dyDescent="0.25">
      <c r="A54" s="58" t="s">
        <v>60</v>
      </c>
      <c r="B54" s="15" t="s">
        <v>5</v>
      </c>
      <c r="C54" s="16" t="s">
        <v>374</v>
      </c>
      <c r="D54" s="47">
        <f>+D55</f>
        <v>67928591</v>
      </c>
      <c r="E54" s="47">
        <f t="shared" ref="E54:F55" si="12">+E55</f>
        <v>70985377</v>
      </c>
      <c r="F54" s="47">
        <f t="shared" si="12"/>
        <v>73895778</v>
      </c>
      <c r="G54" s="3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110"/>
      <c r="W54" s="3"/>
      <c r="X54" s="3"/>
      <c r="Y54" s="3"/>
      <c r="Z54" s="3"/>
      <c r="AC54" s="5"/>
      <c r="AD54" s="5"/>
      <c r="AE54" s="5"/>
      <c r="AF54" s="5"/>
      <c r="AG54" s="5"/>
      <c r="AH54" s="5"/>
      <c r="AI54" s="3"/>
      <c r="AJ54" s="3"/>
      <c r="AK54" s="3"/>
      <c r="AL54" s="3"/>
      <c r="AM54" s="3"/>
      <c r="AN54" s="3"/>
      <c r="AO54" s="3"/>
      <c r="AP54" s="3"/>
      <c r="AQ54" s="3"/>
      <c r="AR54" s="6"/>
      <c r="AS54" s="6"/>
      <c r="AT54" s="3"/>
      <c r="AU54" s="3"/>
      <c r="AV54" s="3"/>
      <c r="AW54" s="3"/>
      <c r="BM54" s="3"/>
      <c r="BN54" s="3"/>
    </row>
    <row r="55" spans="1:66" s="4" customFormat="1" ht="72" hidden="1" customHeight="1" x14ac:dyDescent="0.25">
      <c r="A55" s="58" t="s">
        <v>61</v>
      </c>
      <c r="B55" s="15" t="s">
        <v>5</v>
      </c>
      <c r="C55" s="16" t="s">
        <v>62</v>
      </c>
      <c r="D55" s="47">
        <f>+D56</f>
        <v>67928591</v>
      </c>
      <c r="E55" s="47">
        <f t="shared" si="12"/>
        <v>70985377</v>
      </c>
      <c r="F55" s="47">
        <f t="shared" si="12"/>
        <v>73895778</v>
      </c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110"/>
      <c r="W55" s="3"/>
      <c r="X55" s="3"/>
      <c r="Y55" s="3"/>
      <c r="Z55" s="3"/>
      <c r="AC55" s="5"/>
      <c r="AD55" s="5"/>
      <c r="AE55" s="5"/>
      <c r="AF55" s="5"/>
      <c r="AG55" s="5"/>
      <c r="AH55" s="5"/>
      <c r="AI55" s="3"/>
      <c r="AJ55" s="3"/>
      <c r="AK55" s="3"/>
      <c r="AL55" s="3"/>
      <c r="AM55" s="3"/>
      <c r="AN55" s="3"/>
      <c r="AO55" s="3"/>
      <c r="AP55" s="3"/>
      <c r="AQ55" s="3"/>
      <c r="AR55" s="6"/>
      <c r="AS55" s="6"/>
      <c r="AT55" s="3"/>
      <c r="AU55" s="3"/>
      <c r="AV55" s="3"/>
      <c r="AW55" s="3"/>
      <c r="BM55" s="3"/>
      <c r="BN55" s="3"/>
    </row>
    <row r="56" spans="1:66" s="4" customFormat="1" ht="72" hidden="1" customHeight="1" x14ac:dyDescent="0.25">
      <c r="A56" s="58" t="s">
        <v>348</v>
      </c>
      <c r="B56" s="15" t="s">
        <v>55</v>
      </c>
      <c r="C56" s="16" t="s">
        <v>214</v>
      </c>
      <c r="D56" s="47">
        <v>67928591</v>
      </c>
      <c r="E56" s="47">
        <v>70985377</v>
      </c>
      <c r="F56" s="47">
        <v>73895778</v>
      </c>
      <c r="G56" s="3"/>
      <c r="H56" s="3"/>
      <c r="I56" s="3"/>
      <c r="J56" s="3"/>
      <c r="K56" s="3"/>
      <c r="L56" s="3"/>
      <c r="M56" s="3"/>
      <c r="N56" s="3"/>
      <c r="O56" s="3"/>
      <c r="P56" s="3"/>
      <c r="Q56" s="3"/>
      <c r="R56" s="3"/>
      <c r="S56" s="3"/>
      <c r="T56" s="3"/>
      <c r="U56" s="3"/>
      <c r="V56" s="110"/>
      <c r="W56" s="3"/>
      <c r="X56" s="3"/>
      <c r="Y56" s="3"/>
      <c r="Z56" s="3"/>
      <c r="AC56" s="5"/>
      <c r="AD56" s="5"/>
      <c r="AE56" s="5"/>
      <c r="AF56" s="5"/>
      <c r="AG56" s="5"/>
      <c r="AH56" s="5"/>
      <c r="AI56" s="3"/>
      <c r="AJ56" s="3"/>
      <c r="AK56" s="3"/>
      <c r="AL56" s="3"/>
      <c r="AM56" s="3"/>
      <c r="AN56" s="3"/>
      <c r="AO56" s="3"/>
      <c r="AP56" s="3"/>
      <c r="AQ56" s="3"/>
      <c r="AR56" s="6"/>
      <c r="AS56" s="6"/>
      <c r="AT56" s="3"/>
      <c r="AU56" s="3"/>
      <c r="AV56" s="3"/>
      <c r="AW56" s="3"/>
      <c r="BM56" s="3"/>
      <c r="BN56" s="3"/>
    </row>
    <row r="57" spans="1:66" s="4" customFormat="1" ht="73.7" customHeight="1" x14ac:dyDescent="0.25">
      <c r="A57" s="58" t="s">
        <v>63</v>
      </c>
      <c r="B57" s="15" t="s">
        <v>5</v>
      </c>
      <c r="C57" s="16" t="s">
        <v>375</v>
      </c>
      <c r="D57" s="47">
        <f>+D58</f>
        <v>9595036</v>
      </c>
      <c r="E57" s="47">
        <f t="shared" ref="E57:F58" si="13">+E58</f>
        <v>10026813</v>
      </c>
      <c r="F57" s="47">
        <f t="shared" si="13"/>
        <v>10437912</v>
      </c>
      <c r="G57" s="3"/>
      <c r="H57" s="3"/>
      <c r="I57" s="3"/>
      <c r="J57" s="3"/>
      <c r="K57" s="3"/>
      <c r="L57" s="3"/>
      <c r="M57" s="3"/>
      <c r="N57" s="3"/>
      <c r="O57" s="3"/>
      <c r="P57" s="3"/>
      <c r="Q57" s="3"/>
      <c r="R57" s="3"/>
      <c r="S57" s="3"/>
      <c r="T57" s="3"/>
      <c r="U57" s="3"/>
      <c r="V57" s="110"/>
      <c r="W57" s="3"/>
      <c r="X57" s="3"/>
      <c r="Y57" s="3"/>
      <c r="Z57" s="3"/>
      <c r="AC57" s="5"/>
      <c r="AD57" s="5"/>
      <c r="AE57" s="5"/>
      <c r="AF57" s="5"/>
      <c r="AG57" s="5"/>
      <c r="AH57" s="5"/>
      <c r="AI57" s="3"/>
      <c r="AJ57" s="3"/>
      <c r="AK57" s="3"/>
      <c r="AL57" s="3"/>
      <c r="AM57" s="3"/>
      <c r="AN57" s="3"/>
      <c r="AO57" s="3"/>
      <c r="AP57" s="3"/>
      <c r="AQ57" s="3"/>
      <c r="AR57" s="6"/>
      <c r="AS57" s="6"/>
      <c r="AT57" s="3"/>
      <c r="AU57" s="3"/>
      <c r="AV57" s="3"/>
      <c r="AW57" s="3"/>
      <c r="BM57" s="3"/>
      <c r="BN57" s="3"/>
    </row>
    <row r="58" spans="1:66" s="4" customFormat="1" ht="69" hidden="1" customHeight="1" x14ac:dyDescent="0.25">
      <c r="A58" s="58" t="s">
        <v>64</v>
      </c>
      <c r="B58" s="15" t="s">
        <v>5</v>
      </c>
      <c r="C58" s="16" t="s">
        <v>65</v>
      </c>
      <c r="D58" s="47">
        <f>+D59</f>
        <v>9595036</v>
      </c>
      <c r="E58" s="47">
        <f t="shared" si="13"/>
        <v>10026813</v>
      </c>
      <c r="F58" s="47">
        <f t="shared" si="13"/>
        <v>10437912</v>
      </c>
      <c r="G58" s="3"/>
      <c r="H58" s="3"/>
      <c r="I58" s="3"/>
      <c r="J58" s="3"/>
      <c r="K58" s="3"/>
      <c r="L58" s="3"/>
      <c r="M58" s="3"/>
      <c r="N58" s="3"/>
      <c r="O58" s="3"/>
      <c r="P58" s="3"/>
      <c r="Q58" s="3"/>
      <c r="R58" s="3"/>
      <c r="S58" s="3"/>
      <c r="T58" s="3"/>
      <c r="U58" s="3"/>
      <c r="V58" s="110"/>
      <c r="W58" s="3"/>
      <c r="X58" s="3"/>
      <c r="Y58" s="3"/>
      <c r="Z58" s="3"/>
      <c r="AC58" s="5"/>
      <c r="AD58" s="5"/>
      <c r="AE58" s="5"/>
      <c r="AF58" s="5"/>
      <c r="AG58" s="5"/>
      <c r="AH58" s="5"/>
      <c r="AI58" s="3"/>
      <c r="AJ58" s="3"/>
      <c r="AK58" s="3"/>
      <c r="AL58" s="3"/>
      <c r="AM58" s="3"/>
      <c r="AN58" s="3"/>
      <c r="AO58" s="3"/>
      <c r="AP58" s="3"/>
      <c r="AQ58" s="3"/>
      <c r="AR58" s="6"/>
      <c r="AS58" s="6"/>
      <c r="AT58" s="3"/>
      <c r="AU58" s="3"/>
      <c r="AV58" s="3"/>
      <c r="AW58" s="3"/>
      <c r="BM58" s="3"/>
      <c r="BN58" s="3"/>
    </row>
    <row r="59" spans="1:66" s="4" customFormat="1" ht="70.349999999999994" hidden="1" customHeight="1" x14ac:dyDescent="0.25">
      <c r="A59" s="58" t="s">
        <v>216</v>
      </c>
      <c r="B59" s="15" t="s">
        <v>55</v>
      </c>
      <c r="C59" s="16" t="s">
        <v>215</v>
      </c>
      <c r="D59" s="47">
        <v>9595036</v>
      </c>
      <c r="E59" s="47">
        <v>10026813</v>
      </c>
      <c r="F59" s="47">
        <v>10437912</v>
      </c>
      <c r="G59" s="3"/>
      <c r="H59" s="3"/>
      <c r="I59" s="3"/>
      <c r="J59" s="3"/>
      <c r="K59" s="3"/>
      <c r="L59" s="3"/>
      <c r="M59" s="3"/>
      <c r="N59" s="3"/>
      <c r="O59" s="3"/>
      <c r="P59" s="3"/>
      <c r="Q59" s="3"/>
      <c r="R59" s="3"/>
      <c r="S59" s="3"/>
      <c r="T59" s="3"/>
      <c r="U59" s="3"/>
      <c r="V59" s="110"/>
      <c r="W59" s="3"/>
      <c r="X59" s="3"/>
      <c r="Y59" s="3"/>
      <c r="Z59" s="3"/>
      <c r="AC59" s="5"/>
      <c r="AD59" s="5"/>
      <c r="AE59" s="5"/>
      <c r="AF59" s="5"/>
      <c r="AG59" s="5"/>
      <c r="AH59" s="5"/>
      <c r="AI59" s="3"/>
      <c r="AJ59" s="3"/>
      <c r="AK59" s="3"/>
      <c r="AL59" s="3"/>
      <c r="AM59" s="3"/>
      <c r="AN59" s="3"/>
      <c r="AO59" s="3"/>
      <c r="AP59" s="3"/>
      <c r="AQ59" s="3"/>
      <c r="AR59" s="6"/>
      <c r="AS59" s="6"/>
      <c r="AT59" s="3"/>
      <c r="AU59" s="3"/>
      <c r="AV59" s="3"/>
      <c r="AW59" s="3"/>
      <c r="BM59" s="3"/>
      <c r="BN59" s="3"/>
    </row>
    <row r="60" spans="1:66" s="4" customFormat="1" ht="42" customHeight="1" x14ac:dyDescent="0.25">
      <c r="A60" s="58" t="s">
        <v>66</v>
      </c>
      <c r="B60" s="15" t="s">
        <v>5</v>
      </c>
      <c r="C60" s="16" t="s">
        <v>310</v>
      </c>
      <c r="D60" s="47">
        <f>+D61</f>
        <v>7095110</v>
      </c>
      <c r="E60" s="47">
        <f t="shared" ref="E60:F61" si="14">+E61</f>
        <v>7414390</v>
      </c>
      <c r="F60" s="47">
        <f t="shared" si="14"/>
        <v>7718380</v>
      </c>
      <c r="G60" s="3"/>
      <c r="H60" s="3"/>
      <c r="I60" s="3"/>
      <c r="J60" s="3"/>
      <c r="K60" s="3"/>
      <c r="L60" s="3"/>
      <c r="M60" s="3"/>
      <c r="N60" s="3"/>
      <c r="O60" s="3"/>
      <c r="P60" s="3"/>
      <c r="Q60" s="3"/>
      <c r="R60" s="3"/>
      <c r="S60" s="3"/>
      <c r="T60" s="3"/>
      <c r="U60" s="3"/>
      <c r="V60" s="110"/>
      <c r="W60" s="3"/>
      <c r="X60" s="3"/>
      <c r="Y60" s="3"/>
      <c r="Z60" s="3"/>
      <c r="AC60" s="5"/>
      <c r="AD60" s="5"/>
      <c r="AE60" s="5"/>
      <c r="AF60" s="5"/>
      <c r="AG60" s="5"/>
      <c r="AH60" s="5"/>
      <c r="AI60" s="3"/>
      <c r="AJ60" s="3"/>
      <c r="AK60" s="3"/>
      <c r="AL60" s="3"/>
      <c r="AM60" s="3"/>
      <c r="AN60" s="3"/>
      <c r="AO60" s="3"/>
      <c r="AP60" s="3"/>
      <c r="AQ60" s="3"/>
      <c r="AR60" s="6"/>
      <c r="AS60" s="6"/>
      <c r="AT60" s="3"/>
      <c r="AU60" s="3"/>
      <c r="AV60" s="3"/>
      <c r="AW60" s="3"/>
      <c r="BM60" s="3"/>
      <c r="BN60" s="3"/>
    </row>
    <row r="61" spans="1:66" s="4" customFormat="1" ht="25.5" hidden="1" x14ac:dyDescent="0.25">
      <c r="A61" s="58" t="s">
        <v>67</v>
      </c>
      <c r="B61" s="15" t="s">
        <v>5</v>
      </c>
      <c r="C61" s="16" t="s">
        <v>68</v>
      </c>
      <c r="D61" s="47">
        <f>+D62</f>
        <v>7095110</v>
      </c>
      <c r="E61" s="47">
        <f t="shared" si="14"/>
        <v>7414390</v>
      </c>
      <c r="F61" s="47">
        <f t="shared" si="14"/>
        <v>7718380</v>
      </c>
      <c r="G61" s="3"/>
      <c r="H61" s="3"/>
      <c r="I61" s="3"/>
      <c r="J61" s="3"/>
      <c r="K61" s="3"/>
      <c r="L61" s="3"/>
      <c r="M61" s="3"/>
      <c r="N61" s="3"/>
      <c r="O61" s="3"/>
      <c r="P61" s="3"/>
      <c r="Q61" s="3"/>
      <c r="R61" s="3"/>
      <c r="S61" s="3"/>
      <c r="T61" s="3"/>
      <c r="U61" s="3"/>
      <c r="V61" s="110"/>
      <c r="W61" s="3"/>
      <c r="X61" s="3"/>
      <c r="Y61" s="3"/>
      <c r="Z61" s="3"/>
      <c r="AC61" s="5"/>
      <c r="AD61" s="5"/>
      <c r="AE61" s="5"/>
      <c r="AF61" s="5"/>
      <c r="AG61" s="5"/>
      <c r="AH61" s="5"/>
      <c r="AI61" s="3"/>
      <c r="AJ61" s="3"/>
      <c r="AK61" s="3"/>
      <c r="AL61" s="3"/>
      <c r="AM61" s="3"/>
      <c r="AN61" s="3"/>
      <c r="AO61" s="3"/>
      <c r="AP61" s="3"/>
      <c r="AQ61" s="3"/>
      <c r="AR61" s="6"/>
      <c r="AS61" s="6"/>
      <c r="AT61" s="3"/>
      <c r="AU61" s="3"/>
      <c r="AV61" s="3"/>
      <c r="AW61" s="3"/>
      <c r="BM61" s="3"/>
      <c r="BN61" s="3"/>
    </row>
    <row r="62" spans="1:66" s="4" customFormat="1" ht="38.25" hidden="1" x14ac:dyDescent="0.25">
      <c r="A62" s="58" t="s">
        <v>218</v>
      </c>
      <c r="B62" s="15" t="s">
        <v>55</v>
      </c>
      <c r="C62" s="16" t="s">
        <v>217</v>
      </c>
      <c r="D62" s="47">
        <v>7095110</v>
      </c>
      <c r="E62" s="47">
        <v>7414390</v>
      </c>
      <c r="F62" s="47">
        <v>7718380</v>
      </c>
      <c r="G62" s="3"/>
      <c r="H62" s="3"/>
      <c r="I62" s="3"/>
      <c r="J62" s="3"/>
      <c r="K62" s="3"/>
      <c r="L62" s="3"/>
      <c r="M62" s="3"/>
      <c r="N62" s="3"/>
      <c r="O62" s="3"/>
      <c r="P62" s="3"/>
      <c r="Q62" s="3"/>
      <c r="R62" s="3"/>
      <c r="S62" s="3"/>
      <c r="T62" s="3"/>
      <c r="U62" s="3"/>
      <c r="V62" s="110"/>
      <c r="W62" s="3"/>
      <c r="X62" s="3"/>
      <c r="Y62" s="3"/>
      <c r="Z62" s="3"/>
      <c r="AC62" s="5"/>
      <c r="AD62" s="5"/>
      <c r="AE62" s="5"/>
      <c r="AF62" s="5"/>
      <c r="AG62" s="5"/>
      <c r="AH62" s="5"/>
      <c r="AI62" s="3"/>
      <c r="AJ62" s="3"/>
      <c r="AK62" s="3"/>
      <c r="AL62" s="3"/>
      <c r="AM62" s="3"/>
      <c r="AN62" s="3"/>
      <c r="AO62" s="3"/>
      <c r="AP62" s="3"/>
      <c r="AQ62" s="3"/>
      <c r="AR62" s="6"/>
      <c r="AS62" s="6"/>
      <c r="AT62" s="3"/>
      <c r="AU62" s="3"/>
      <c r="AV62" s="3"/>
      <c r="AW62" s="3"/>
      <c r="BM62" s="3"/>
      <c r="BN62" s="3"/>
    </row>
    <row r="63" spans="1:66" s="4" customFormat="1" ht="43.35" customHeight="1" x14ac:dyDescent="0.25">
      <c r="A63" s="74" t="s">
        <v>277</v>
      </c>
      <c r="B63" s="15" t="s">
        <v>5</v>
      </c>
      <c r="C63" s="75" t="s">
        <v>311</v>
      </c>
      <c r="D63" s="47">
        <f t="shared" ref="D63:F64" si="15">+D64</f>
        <v>10731</v>
      </c>
      <c r="E63" s="47">
        <f t="shared" si="15"/>
        <v>3577</v>
      </c>
      <c r="F63" s="47">
        <f t="shared" si="15"/>
        <v>0</v>
      </c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110"/>
      <c r="W63" s="3"/>
      <c r="X63" s="3"/>
      <c r="Y63" s="3"/>
      <c r="Z63" s="3"/>
      <c r="AC63" s="5"/>
      <c r="AD63" s="5"/>
      <c r="AE63" s="5"/>
      <c r="AF63" s="5"/>
      <c r="AG63" s="5"/>
      <c r="AH63" s="5"/>
      <c r="AI63" s="3"/>
      <c r="AJ63" s="3"/>
      <c r="AK63" s="3"/>
      <c r="AL63" s="3"/>
      <c r="AM63" s="3"/>
      <c r="AN63" s="3"/>
      <c r="AO63" s="3"/>
      <c r="AP63" s="3"/>
      <c r="AQ63" s="3"/>
      <c r="AR63" s="6"/>
      <c r="AS63" s="6"/>
      <c r="AT63" s="3"/>
      <c r="AU63" s="3"/>
      <c r="AV63" s="3"/>
      <c r="AW63" s="3"/>
      <c r="BM63" s="3"/>
      <c r="BN63" s="3"/>
    </row>
    <row r="64" spans="1:66" s="4" customFormat="1" ht="44.45" hidden="1" customHeight="1" x14ac:dyDescent="0.25">
      <c r="A64" s="74" t="s">
        <v>278</v>
      </c>
      <c r="B64" s="15" t="s">
        <v>5</v>
      </c>
      <c r="C64" s="75" t="s">
        <v>279</v>
      </c>
      <c r="D64" s="47">
        <f t="shared" si="15"/>
        <v>10731</v>
      </c>
      <c r="E64" s="47">
        <f t="shared" si="15"/>
        <v>3577</v>
      </c>
      <c r="F64" s="47">
        <f t="shared" si="15"/>
        <v>0</v>
      </c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110"/>
      <c r="W64" s="3"/>
      <c r="X64" s="3"/>
      <c r="Y64" s="3"/>
      <c r="Z64" s="3"/>
      <c r="AC64" s="5"/>
      <c r="AD64" s="5"/>
      <c r="AE64" s="5"/>
      <c r="AF64" s="5"/>
      <c r="AG64" s="5"/>
      <c r="AH64" s="5"/>
      <c r="AI64" s="3"/>
      <c r="AJ64" s="3"/>
      <c r="AK64" s="3"/>
      <c r="AL64" s="3"/>
      <c r="AM64" s="3"/>
      <c r="AN64" s="3"/>
      <c r="AO64" s="3"/>
      <c r="AP64" s="3"/>
      <c r="AQ64" s="3"/>
      <c r="AR64" s="6"/>
      <c r="AS64" s="6"/>
      <c r="AT64" s="3"/>
      <c r="AU64" s="3"/>
      <c r="AV64" s="3"/>
      <c r="AW64" s="3"/>
      <c r="BM64" s="3"/>
      <c r="BN64" s="3"/>
    </row>
    <row r="65" spans="1:66" s="4" customFormat="1" ht="98.45" hidden="1" customHeight="1" x14ac:dyDescent="0.25">
      <c r="A65" s="74" t="s">
        <v>280</v>
      </c>
      <c r="B65" s="15" t="s">
        <v>183</v>
      </c>
      <c r="C65" s="75" t="s">
        <v>281</v>
      </c>
      <c r="D65" s="47">
        <v>10731</v>
      </c>
      <c r="E65" s="47">
        <v>3577</v>
      </c>
      <c r="F65" s="47">
        <v>0</v>
      </c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110"/>
      <c r="W65" s="3"/>
      <c r="X65" s="3"/>
      <c r="Y65" s="3"/>
      <c r="Z65" s="3"/>
      <c r="AC65" s="5"/>
      <c r="AD65" s="5"/>
      <c r="AE65" s="5"/>
      <c r="AF65" s="5"/>
      <c r="AG65" s="5"/>
      <c r="AH65" s="5"/>
      <c r="AI65" s="3"/>
      <c r="AJ65" s="3"/>
      <c r="AK65" s="3"/>
      <c r="AL65" s="3"/>
      <c r="AM65" s="3"/>
      <c r="AN65" s="3"/>
      <c r="AO65" s="3"/>
      <c r="AP65" s="3"/>
      <c r="AQ65" s="3"/>
      <c r="AR65" s="6"/>
      <c r="AS65" s="6"/>
      <c r="AT65" s="3"/>
      <c r="AU65" s="3"/>
      <c r="AV65" s="3"/>
      <c r="AW65" s="3"/>
      <c r="BM65" s="3"/>
      <c r="BN65" s="3"/>
    </row>
    <row r="66" spans="1:66" s="4" customFormat="1" ht="56.45" customHeight="1" x14ac:dyDescent="0.25">
      <c r="A66" s="62" t="s">
        <v>233</v>
      </c>
      <c r="B66" s="15" t="s">
        <v>5</v>
      </c>
      <c r="C66" s="34" t="s">
        <v>312</v>
      </c>
      <c r="D66" s="47">
        <f>+D67+D69</f>
        <v>92700</v>
      </c>
      <c r="E66" s="47">
        <f t="shared" ref="E66:F66" si="16">+E67+E69</f>
        <v>92700</v>
      </c>
      <c r="F66" s="47">
        <f t="shared" si="16"/>
        <v>92700</v>
      </c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110"/>
      <c r="W66" s="3"/>
      <c r="X66" s="3"/>
      <c r="Y66" s="3"/>
      <c r="Z66" s="3"/>
      <c r="AC66" s="5"/>
      <c r="AD66" s="5"/>
      <c r="AE66" s="5"/>
      <c r="AF66" s="5"/>
      <c r="AG66" s="5"/>
      <c r="AH66" s="5"/>
      <c r="AI66" s="3"/>
      <c r="AJ66" s="3"/>
      <c r="AK66" s="3"/>
      <c r="AL66" s="3"/>
      <c r="AM66" s="3"/>
      <c r="AN66" s="3"/>
      <c r="AO66" s="3"/>
      <c r="AP66" s="3"/>
      <c r="AQ66" s="3"/>
      <c r="AR66" s="6"/>
      <c r="AS66" s="6"/>
      <c r="AT66" s="3"/>
      <c r="AU66" s="3"/>
      <c r="AV66" s="3"/>
      <c r="AW66" s="3"/>
      <c r="BM66" s="3"/>
      <c r="BN66" s="3"/>
    </row>
    <row r="67" spans="1:66" s="4" customFormat="1" ht="54.6" hidden="1" customHeight="1" x14ac:dyDescent="0.25">
      <c r="A67" s="62" t="s">
        <v>234</v>
      </c>
      <c r="B67" s="15" t="s">
        <v>5</v>
      </c>
      <c r="C67" s="34" t="s">
        <v>236</v>
      </c>
      <c r="D67" s="47">
        <f>+D68</f>
        <v>90000</v>
      </c>
      <c r="E67" s="47">
        <f t="shared" ref="E67:F67" si="17">+E68</f>
        <v>90000</v>
      </c>
      <c r="F67" s="47">
        <f t="shared" si="17"/>
        <v>90000</v>
      </c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110"/>
      <c r="W67" s="3"/>
      <c r="X67" s="3"/>
      <c r="Y67" s="3"/>
      <c r="Z67" s="3"/>
      <c r="AC67" s="5"/>
      <c r="AD67" s="5"/>
      <c r="AE67" s="5"/>
      <c r="AF67" s="5"/>
      <c r="AG67" s="5"/>
      <c r="AH67" s="5"/>
      <c r="AI67" s="3"/>
      <c r="AJ67" s="3"/>
      <c r="AK67" s="3"/>
      <c r="AL67" s="3"/>
      <c r="AM67" s="3"/>
      <c r="AN67" s="3"/>
      <c r="AO67" s="3"/>
      <c r="AP67" s="3"/>
      <c r="AQ67" s="3"/>
      <c r="AR67" s="6"/>
      <c r="AS67" s="6"/>
      <c r="AT67" s="3"/>
      <c r="AU67" s="3"/>
      <c r="AV67" s="3"/>
      <c r="AW67" s="3"/>
      <c r="BM67" s="3"/>
      <c r="BN67" s="3"/>
    </row>
    <row r="68" spans="1:66" s="4" customFormat="1" ht="136.35" hidden="1" customHeight="1" x14ac:dyDescent="0.25">
      <c r="A68" s="62" t="s">
        <v>235</v>
      </c>
      <c r="B68" s="15" t="s">
        <v>55</v>
      </c>
      <c r="C68" s="34" t="s">
        <v>237</v>
      </c>
      <c r="D68" s="47">
        <v>90000</v>
      </c>
      <c r="E68" s="47">
        <v>90000</v>
      </c>
      <c r="F68" s="47">
        <v>90000</v>
      </c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110"/>
      <c r="W68" s="3"/>
      <c r="X68" s="3"/>
      <c r="Y68" s="3"/>
      <c r="Z68" s="3"/>
      <c r="AC68" s="5"/>
      <c r="AD68" s="5"/>
      <c r="AE68" s="5"/>
      <c r="AF68" s="5"/>
      <c r="AG68" s="5"/>
      <c r="AH68" s="5"/>
      <c r="AI68" s="3"/>
      <c r="AJ68" s="3"/>
      <c r="AK68" s="3"/>
      <c r="AL68" s="3"/>
      <c r="AM68" s="3"/>
      <c r="AN68" s="3"/>
      <c r="AO68" s="3"/>
      <c r="AP68" s="3"/>
      <c r="AQ68" s="3"/>
      <c r="AR68" s="6"/>
      <c r="AS68" s="6"/>
      <c r="AT68" s="3"/>
      <c r="AU68" s="3"/>
      <c r="AV68" s="3"/>
      <c r="AW68" s="3"/>
      <c r="BM68" s="3">
        <v>0</v>
      </c>
      <c r="BN68" s="3"/>
    </row>
    <row r="69" spans="1:66" s="4" customFormat="1" ht="57" hidden="1" customHeight="1" x14ac:dyDescent="0.25">
      <c r="A69" s="58" t="s">
        <v>238</v>
      </c>
      <c r="B69" s="15" t="s">
        <v>5</v>
      </c>
      <c r="C69" s="16" t="s">
        <v>239</v>
      </c>
      <c r="D69" s="47">
        <f>+D70</f>
        <v>2700</v>
      </c>
      <c r="E69" s="47">
        <f t="shared" ref="E69:F69" si="18">+E70</f>
        <v>2700</v>
      </c>
      <c r="F69" s="47">
        <f t="shared" si="18"/>
        <v>2700</v>
      </c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110"/>
      <c r="W69" s="3"/>
      <c r="X69" s="3"/>
      <c r="Y69" s="3"/>
      <c r="Z69" s="3"/>
      <c r="AC69" s="5"/>
      <c r="AD69" s="5"/>
      <c r="AE69" s="5"/>
      <c r="AF69" s="5"/>
      <c r="AG69" s="5"/>
      <c r="AH69" s="5"/>
      <c r="AI69" s="3"/>
      <c r="AJ69" s="3"/>
      <c r="AK69" s="3"/>
      <c r="AL69" s="3"/>
      <c r="AM69" s="3"/>
      <c r="AN69" s="3"/>
      <c r="AO69" s="3"/>
      <c r="AP69" s="3"/>
      <c r="AQ69" s="3"/>
      <c r="AR69" s="6"/>
      <c r="AS69" s="6"/>
      <c r="AT69" s="3"/>
      <c r="AU69" s="3"/>
      <c r="AV69" s="3"/>
      <c r="AW69" s="3"/>
      <c r="BM69" s="3"/>
      <c r="BN69" s="3"/>
    </row>
    <row r="70" spans="1:66" s="4" customFormat="1" ht="123" hidden="1" customHeight="1" x14ac:dyDescent="0.25">
      <c r="A70" s="58" t="s">
        <v>240</v>
      </c>
      <c r="B70" s="15" t="s">
        <v>55</v>
      </c>
      <c r="C70" s="16" t="s">
        <v>241</v>
      </c>
      <c r="D70" s="47">
        <v>2700</v>
      </c>
      <c r="E70" s="47">
        <v>2700</v>
      </c>
      <c r="F70" s="47">
        <v>2700</v>
      </c>
      <c r="G70" s="3"/>
      <c r="H70" s="3"/>
      <c r="I70" s="3"/>
      <c r="J70" s="3"/>
      <c r="K70" s="3"/>
      <c r="L70" s="3"/>
      <c r="M70" s="3"/>
      <c r="N70" s="3"/>
      <c r="O70" s="3"/>
      <c r="P70" s="3"/>
      <c r="Q70" s="3"/>
      <c r="R70" s="3"/>
      <c r="S70" s="3"/>
      <c r="T70" s="3"/>
      <c r="U70" s="3"/>
      <c r="V70" s="110"/>
      <c r="W70" s="3"/>
      <c r="X70" s="3"/>
      <c r="Y70" s="3"/>
      <c r="Z70" s="3"/>
      <c r="AC70" s="5"/>
      <c r="AD70" s="5"/>
      <c r="AE70" s="5"/>
      <c r="AF70" s="5"/>
      <c r="AG70" s="5"/>
      <c r="AH70" s="5"/>
      <c r="AI70" s="3"/>
      <c r="AJ70" s="3"/>
      <c r="AK70" s="3"/>
      <c r="AL70" s="3"/>
      <c r="AM70" s="3"/>
      <c r="AN70" s="3"/>
      <c r="AO70" s="3"/>
      <c r="AP70" s="3"/>
      <c r="AQ70" s="3"/>
      <c r="AR70" s="6"/>
      <c r="AS70" s="6"/>
      <c r="AT70" s="3"/>
      <c r="AU70" s="3"/>
      <c r="AV70" s="3"/>
      <c r="AW70" s="3"/>
      <c r="BM70" s="3"/>
      <c r="BN70" s="3"/>
    </row>
    <row r="71" spans="1:66" s="4" customFormat="1" ht="69.599999999999994" customHeight="1" x14ac:dyDescent="0.25">
      <c r="A71" s="58" t="s">
        <v>69</v>
      </c>
      <c r="B71" s="15" t="s">
        <v>5</v>
      </c>
      <c r="C71" s="16" t="s">
        <v>313</v>
      </c>
      <c r="D71" s="47">
        <f>+D72+D77</f>
        <v>21553041</v>
      </c>
      <c r="E71" s="47">
        <f>+E72+E77</f>
        <v>22185428</v>
      </c>
      <c r="F71" s="47">
        <f>+F72+F77</f>
        <v>22787530</v>
      </c>
      <c r="G71" s="3"/>
      <c r="H71" s="3"/>
      <c r="I71" s="3"/>
      <c r="J71" s="3"/>
      <c r="K71" s="3"/>
      <c r="L71" s="3"/>
      <c r="M71" s="3"/>
      <c r="N71" s="3"/>
      <c r="O71" s="3"/>
      <c r="P71" s="3"/>
      <c r="Q71" s="3"/>
      <c r="R71" s="3"/>
      <c r="S71" s="3"/>
      <c r="T71" s="3"/>
      <c r="U71" s="3"/>
      <c r="V71" s="110"/>
      <c r="W71" s="3"/>
      <c r="X71" s="3"/>
      <c r="Y71" s="3"/>
      <c r="Z71" s="3"/>
      <c r="AC71" s="5"/>
      <c r="AD71" s="5"/>
      <c r="AE71" s="5"/>
      <c r="AF71" s="5"/>
      <c r="AG71" s="5"/>
      <c r="AH71" s="5"/>
      <c r="AI71" s="3"/>
      <c r="AJ71" s="3"/>
      <c r="AK71" s="3"/>
      <c r="AL71" s="3"/>
      <c r="AM71" s="3"/>
      <c r="AN71" s="3"/>
      <c r="AO71" s="3"/>
      <c r="AP71" s="3"/>
      <c r="AQ71" s="3"/>
      <c r="AR71" s="6"/>
      <c r="AS71" s="6"/>
      <c r="AT71" s="3"/>
      <c r="AU71" s="3"/>
      <c r="AV71" s="3"/>
      <c r="AW71" s="3"/>
      <c r="BM71" s="3"/>
      <c r="BN71" s="3"/>
    </row>
    <row r="72" spans="1:66" s="4" customFormat="1" ht="73.349999999999994" customHeight="1" x14ac:dyDescent="0.25">
      <c r="A72" s="58" t="s">
        <v>70</v>
      </c>
      <c r="B72" s="15" t="s">
        <v>5</v>
      </c>
      <c r="C72" s="24" t="s">
        <v>314</v>
      </c>
      <c r="D72" s="47">
        <f>+D73</f>
        <v>7500000</v>
      </c>
      <c r="E72" s="47">
        <f t="shared" ref="E72:F73" si="19">+E73</f>
        <v>7500000</v>
      </c>
      <c r="F72" s="47">
        <f t="shared" si="19"/>
        <v>7500000</v>
      </c>
      <c r="G72" s="3"/>
      <c r="H72" s="3"/>
      <c r="I72" s="3"/>
      <c r="J72" s="3"/>
      <c r="K72" s="3"/>
      <c r="L72" s="3"/>
      <c r="M72" s="3"/>
      <c r="N72" s="3"/>
      <c r="O72" s="3"/>
      <c r="P72" s="3"/>
      <c r="Q72" s="3"/>
      <c r="R72" s="3"/>
      <c r="S72" s="3"/>
      <c r="T72" s="3"/>
      <c r="U72" s="3"/>
      <c r="V72" s="110"/>
      <c r="W72" s="3"/>
      <c r="X72" s="3"/>
      <c r="Y72" s="3"/>
      <c r="Z72" s="3"/>
      <c r="AC72" s="5"/>
      <c r="AD72" s="5"/>
      <c r="AE72" s="5"/>
      <c r="AF72" s="5"/>
      <c r="AG72" s="5"/>
      <c r="AH72" s="5"/>
      <c r="AI72" s="3"/>
      <c r="AJ72" s="3"/>
      <c r="AK72" s="3"/>
      <c r="AL72" s="3"/>
      <c r="AM72" s="3"/>
      <c r="AN72" s="3"/>
      <c r="AO72" s="3"/>
      <c r="AP72" s="3"/>
      <c r="AQ72" s="3"/>
      <c r="AR72" s="6"/>
      <c r="AS72" s="6"/>
      <c r="AT72" s="3"/>
      <c r="AU72" s="3"/>
      <c r="AV72" s="3"/>
      <c r="AW72" s="3"/>
      <c r="BM72" s="3"/>
      <c r="BN72" s="3"/>
    </row>
    <row r="73" spans="1:66" s="4" customFormat="1" ht="70.7" hidden="1" customHeight="1" x14ac:dyDescent="0.25">
      <c r="A73" s="58" t="s">
        <v>71</v>
      </c>
      <c r="B73" s="15" t="s">
        <v>5</v>
      </c>
      <c r="C73" s="16" t="s">
        <v>72</v>
      </c>
      <c r="D73" s="47">
        <f>+D74</f>
        <v>7500000</v>
      </c>
      <c r="E73" s="47">
        <f t="shared" si="19"/>
        <v>7500000</v>
      </c>
      <c r="F73" s="47">
        <f t="shared" si="19"/>
        <v>7500000</v>
      </c>
      <c r="G73" s="3"/>
      <c r="H73" s="3"/>
      <c r="I73" s="3"/>
      <c r="J73" s="3"/>
      <c r="K73" s="3"/>
      <c r="L73" s="3"/>
      <c r="M73" s="3"/>
      <c r="N73" s="3"/>
      <c r="O73" s="3"/>
      <c r="P73" s="3"/>
      <c r="Q73" s="3"/>
      <c r="R73" s="3"/>
      <c r="S73" s="3"/>
      <c r="T73" s="3"/>
      <c r="U73" s="3"/>
      <c r="V73" s="110"/>
      <c r="W73" s="3"/>
      <c r="X73" s="3"/>
      <c r="Y73" s="3"/>
      <c r="Z73" s="3"/>
      <c r="AC73" s="5"/>
      <c r="AD73" s="5"/>
      <c r="AE73" s="5"/>
      <c r="AF73" s="5"/>
      <c r="AG73" s="5"/>
      <c r="AH73" s="5"/>
      <c r="AI73" s="3"/>
      <c r="AJ73" s="3"/>
      <c r="AK73" s="3"/>
      <c r="AL73" s="3"/>
      <c r="AM73" s="3"/>
      <c r="AN73" s="3"/>
      <c r="AO73" s="3"/>
      <c r="AP73" s="3"/>
      <c r="AQ73" s="3"/>
      <c r="AR73" s="6"/>
      <c r="AS73" s="6"/>
      <c r="AT73" s="3"/>
      <c r="AU73" s="3"/>
      <c r="AV73" s="3"/>
      <c r="AW73" s="3"/>
      <c r="BM73" s="3"/>
      <c r="BN73" s="3"/>
    </row>
    <row r="74" spans="1:66" s="4" customFormat="1" ht="83.45" hidden="1" customHeight="1" x14ac:dyDescent="0.2">
      <c r="A74" s="95" t="s">
        <v>73</v>
      </c>
      <c r="B74" s="15" t="s">
        <v>5</v>
      </c>
      <c r="C74" s="16" t="s">
        <v>74</v>
      </c>
      <c r="D74" s="47">
        <f>+D75+D76</f>
        <v>7500000</v>
      </c>
      <c r="E74" s="47">
        <f t="shared" ref="E74:F74" si="20">+E75+E76</f>
        <v>7500000</v>
      </c>
      <c r="F74" s="47">
        <f t="shared" si="20"/>
        <v>7500000</v>
      </c>
      <c r="G74" s="3"/>
      <c r="H74" s="3"/>
      <c r="I74" s="3"/>
      <c r="J74" s="3"/>
      <c r="K74" s="3"/>
      <c r="L74" s="3"/>
      <c r="M74" s="3"/>
      <c r="N74" s="3"/>
      <c r="O74" s="3"/>
      <c r="P74" s="3"/>
      <c r="Q74" s="3"/>
      <c r="R74" s="3"/>
      <c r="S74" s="3"/>
      <c r="T74" s="3"/>
      <c r="U74" s="3"/>
      <c r="V74" s="110"/>
      <c r="W74" s="3"/>
      <c r="X74" s="3"/>
      <c r="Y74" s="3"/>
      <c r="Z74" s="3"/>
      <c r="AC74" s="5"/>
      <c r="AD74" s="5"/>
      <c r="AE74" s="5"/>
      <c r="AF74" s="5"/>
      <c r="AG74" s="5"/>
      <c r="AH74" s="5"/>
      <c r="AI74" s="3"/>
      <c r="AJ74" s="3"/>
      <c r="AK74" s="3"/>
      <c r="AL74" s="3"/>
      <c r="AM74" s="3"/>
      <c r="AN74" s="3"/>
      <c r="AO74" s="3"/>
      <c r="AP74" s="3"/>
      <c r="AQ74" s="3"/>
      <c r="AR74" s="3"/>
      <c r="AS74" s="3"/>
      <c r="AT74" s="3"/>
      <c r="AU74" s="3"/>
      <c r="AV74" s="3"/>
      <c r="AW74" s="3"/>
      <c r="BM74" s="3"/>
      <c r="BN74" s="3"/>
    </row>
    <row r="75" spans="1:66" s="4" customFormat="1" ht="85.7" hidden="1" customHeight="1" x14ac:dyDescent="0.2">
      <c r="A75" s="95" t="s">
        <v>288</v>
      </c>
      <c r="B75" s="15" t="s">
        <v>57</v>
      </c>
      <c r="C75" s="16" t="s">
        <v>75</v>
      </c>
      <c r="D75" s="47">
        <v>7000000</v>
      </c>
      <c r="E75" s="47">
        <v>7000000</v>
      </c>
      <c r="F75" s="47">
        <v>7000000</v>
      </c>
      <c r="G75" s="3"/>
      <c r="H75" s="3"/>
      <c r="I75" s="3"/>
      <c r="J75" s="3"/>
      <c r="K75" s="3"/>
      <c r="L75" s="3"/>
      <c r="M75" s="3"/>
      <c r="N75" s="3"/>
      <c r="O75" s="3"/>
      <c r="P75" s="3"/>
      <c r="Q75" s="3"/>
      <c r="R75" s="3"/>
      <c r="S75" s="3"/>
      <c r="T75" s="3"/>
      <c r="U75" s="3"/>
      <c r="V75" s="110"/>
      <c r="W75" s="3"/>
      <c r="X75" s="3"/>
      <c r="Y75" s="3"/>
      <c r="Z75" s="3"/>
      <c r="AC75" s="5"/>
      <c r="AD75" s="5"/>
      <c r="AE75" s="5"/>
      <c r="AF75" s="5"/>
      <c r="AG75" s="5"/>
      <c r="AH75" s="5"/>
      <c r="AI75" s="3"/>
      <c r="AJ75" s="3"/>
      <c r="AK75" s="3"/>
      <c r="AL75" s="3"/>
      <c r="AM75" s="3"/>
      <c r="AN75" s="3"/>
      <c r="AO75" s="3"/>
      <c r="AP75" s="3"/>
      <c r="AQ75" s="3"/>
      <c r="AR75" s="3"/>
      <c r="AS75" s="3"/>
      <c r="AT75" s="3"/>
      <c r="AU75" s="3"/>
      <c r="AV75" s="3"/>
      <c r="AW75" s="3"/>
      <c r="BM75" s="3"/>
      <c r="BN75" s="3"/>
    </row>
    <row r="76" spans="1:66" s="4" customFormat="1" ht="84" hidden="1" customHeight="1" x14ac:dyDescent="0.2">
      <c r="A76" s="95" t="s">
        <v>76</v>
      </c>
      <c r="B76" s="15" t="s">
        <v>57</v>
      </c>
      <c r="C76" s="16" t="s">
        <v>77</v>
      </c>
      <c r="D76" s="47">
        <f t="shared" ref="D76:F76" si="21">350000+150000</f>
        <v>500000</v>
      </c>
      <c r="E76" s="47">
        <f t="shared" si="21"/>
        <v>500000</v>
      </c>
      <c r="F76" s="47">
        <f t="shared" si="21"/>
        <v>500000</v>
      </c>
      <c r="G76" s="3"/>
      <c r="H76" s="3"/>
      <c r="I76" s="3"/>
      <c r="J76" s="3"/>
      <c r="K76" s="3"/>
      <c r="L76" s="3"/>
      <c r="M76" s="3"/>
      <c r="N76" s="3"/>
      <c r="O76" s="3"/>
      <c r="P76" s="3"/>
      <c r="Q76" s="3"/>
      <c r="R76" s="3"/>
      <c r="S76" s="3"/>
      <c r="T76" s="3"/>
      <c r="U76" s="3"/>
      <c r="V76" s="110"/>
      <c r="W76" s="3"/>
      <c r="X76" s="3"/>
      <c r="Y76" s="3"/>
      <c r="Z76" s="3"/>
      <c r="AC76" s="5"/>
      <c r="AD76" s="5"/>
      <c r="AE76" s="5"/>
      <c r="AF76" s="5"/>
      <c r="AG76" s="5"/>
      <c r="AH76" s="5"/>
      <c r="AI76" s="3"/>
      <c r="AJ76" s="3"/>
      <c r="AK76" s="3"/>
      <c r="AL76" s="3"/>
      <c r="AM76" s="3"/>
      <c r="AN76" s="3"/>
      <c r="AO76" s="3"/>
      <c r="AP76" s="3"/>
      <c r="AQ76" s="3"/>
      <c r="AR76" s="3"/>
      <c r="AS76" s="3"/>
      <c r="AT76" s="3"/>
      <c r="AU76" s="3"/>
      <c r="AV76" s="3"/>
      <c r="AW76" s="3"/>
      <c r="BM76" s="3"/>
      <c r="BN76" s="3"/>
    </row>
    <row r="77" spans="1:66" s="4" customFormat="1" ht="94.35" customHeight="1" x14ac:dyDescent="0.2">
      <c r="A77" s="95" t="s">
        <v>202</v>
      </c>
      <c r="B77" s="15" t="s">
        <v>5</v>
      </c>
      <c r="C77" s="16" t="s">
        <v>315</v>
      </c>
      <c r="D77" s="47">
        <f>+D78</f>
        <v>14053041</v>
      </c>
      <c r="E77" s="47">
        <f t="shared" ref="E77:F77" si="22">+E78</f>
        <v>14685428</v>
      </c>
      <c r="F77" s="47">
        <f t="shared" si="22"/>
        <v>15287530</v>
      </c>
      <c r="G77" s="3"/>
      <c r="H77" s="3"/>
      <c r="I77" s="3"/>
      <c r="J77" s="3"/>
      <c r="K77" s="3"/>
      <c r="L77" s="3"/>
      <c r="M77" s="3"/>
      <c r="N77" s="3"/>
      <c r="O77" s="3"/>
      <c r="P77" s="3"/>
      <c r="Q77" s="3"/>
      <c r="R77" s="3"/>
      <c r="S77" s="3"/>
      <c r="T77" s="3"/>
      <c r="U77" s="3"/>
      <c r="V77" s="110"/>
      <c r="W77" s="3"/>
      <c r="X77" s="3"/>
      <c r="Y77" s="3"/>
      <c r="Z77" s="3"/>
      <c r="AC77" s="5"/>
      <c r="AD77" s="5"/>
      <c r="AE77" s="5"/>
      <c r="AF77" s="5"/>
      <c r="AG77" s="5"/>
      <c r="AH77" s="5"/>
      <c r="AI77" s="3"/>
      <c r="AJ77" s="3"/>
      <c r="AK77" s="3"/>
      <c r="AL77" s="3"/>
      <c r="AM77" s="3"/>
      <c r="AN77" s="3"/>
      <c r="AO77" s="3"/>
      <c r="AP77" s="3"/>
      <c r="AQ77" s="3"/>
      <c r="AR77" s="3"/>
      <c r="AS77" s="3"/>
      <c r="AT77" s="3"/>
      <c r="AU77" s="3"/>
      <c r="AV77" s="3"/>
      <c r="AW77" s="3"/>
      <c r="BM77" s="3"/>
      <c r="BN77" s="3"/>
    </row>
    <row r="78" spans="1:66" s="4" customFormat="1" ht="85.7" hidden="1" customHeight="1" x14ac:dyDescent="0.2">
      <c r="A78" s="95" t="s">
        <v>203</v>
      </c>
      <c r="B78" s="15" t="s">
        <v>5</v>
      </c>
      <c r="C78" s="16" t="s">
        <v>219</v>
      </c>
      <c r="D78" s="47">
        <f>+D79+D81+D83</f>
        <v>14053041</v>
      </c>
      <c r="E78" s="47">
        <f t="shared" ref="E78:F78" si="23">+E79+E81+E83</f>
        <v>14685428</v>
      </c>
      <c r="F78" s="47">
        <f t="shared" si="23"/>
        <v>15287530</v>
      </c>
      <c r="G78" s="3"/>
      <c r="H78" s="3"/>
      <c r="I78" s="3"/>
      <c r="J78" s="3"/>
      <c r="K78" s="3"/>
      <c r="L78" s="3"/>
      <c r="M78" s="3"/>
      <c r="N78" s="3"/>
      <c r="O78" s="3"/>
      <c r="P78" s="3"/>
      <c r="Q78" s="3"/>
      <c r="R78" s="3"/>
      <c r="S78" s="3"/>
      <c r="T78" s="3"/>
      <c r="U78" s="3"/>
      <c r="V78" s="110"/>
      <c r="W78" s="3"/>
      <c r="X78" s="3"/>
      <c r="Y78" s="3"/>
      <c r="Z78" s="3"/>
      <c r="AC78" s="5"/>
      <c r="AD78" s="5"/>
      <c r="AE78" s="5"/>
      <c r="AF78" s="5"/>
      <c r="AG78" s="5"/>
      <c r="AH78" s="5"/>
      <c r="AI78" s="3"/>
      <c r="AJ78" s="3"/>
      <c r="AK78" s="3"/>
      <c r="AL78" s="3"/>
      <c r="AM78" s="3"/>
      <c r="AN78" s="3"/>
      <c r="AO78" s="3"/>
      <c r="AP78" s="3"/>
      <c r="AQ78" s="3"/>
      <c r="AR78" s="3"/>
      <c r="AS78" s="3"/>
      <c r="AT78" s="3"/>
      <c r="AU78" s="3"/>
      <c r="AV78" s="3"/>
      <c r="AW78" s="3"/>
      <c r="BM78" s="3"/>
      <c r="BN78" s="3"/>
    </row>
    <row r="79" spans="1:66" s="4" customFormat="1" ht="84.6" hidden="1" customHeight="1" x14ac:dyDescent="0.2">
      <c r="A79" s="95" t="s">
        <v>203</v>
      </c>
      <c r="B79" s="15" t="s">
        <v>5</v>
      </c>
      <c r="C79" s="16" t="s">
        <v>206</v>
      </c>
      <c r="D79" s="47">
        <f>+D80</f>
        <v>6583919</v>
      </c>
      <c r="E79" s="47">
        <f t="shared" ref="E79:F79" si="24">+E80</f>
        <v>6880195</v>
      </c>
      <c r="F79" s="47">
        <f t="shared" si="24"/>
        <v>7162283</v>
      </c>
      <c r="G79" s="3"/>
      <c r="H79" s="3"/>
      <c r="I79" s="3"/>
      <c r="J79" s="3"/>
      <c r="K79" s="3"/>
      <c r="L79" s="3"/>
      <c r="M79" s="3"/>
      <c r="N79" s="3"/>
      <c r="O79" s="3"/>
      <c r="P79" s="3"/>
      <c r="Q79" s="3"/>
      <c r="R79" s="3"/>
      <c r="S79" s="3"/>
      <c r="T79" s="3"/>
      <c r="U79" s="3"/>
      <c r="V79" s="110"/>
      <c r="W79" s="3"/>
      <c r="X79" s="3"/>
      <c r="Y79" s="3"/>
      <c r="Z79" s="3"/>
      <c r="AC79" s="5"/>
      <c r="AD79" s="5"/>
      <c r="AE79" s="5"/>
      <c r="AF79" s="5"/>
      <c r="AG79" s="5"/>
      <c r="AH79" s="5"/>
      <c r="AI79" s="3"/>
      <c r="AJ79" s="3"/>
      <c r="AK79" s="3"/>
      <c r="AL79" s="3"/>
      <c r="AM79" s="3"/>
      <c r="AN79" s="3"/>
      <c r="AO79" s="3"/>
      <c r="AP79" s="3"/>
      <c r="AQ79" s="3"/>
      <c r="AR79" s="3"/>
      <c r="AS79" s="3"/>
      <c r="AT79" s="3"/>
      <c r="AU79" s="3"/>
      <c r="AV79" s="3"/>
      <c r="AW79" s="3"/>
      <c r="BM79" s="3"/>
      <c r="BN79" s="3"/>
    </row>
    <row r="80" spans="1:66" s="4" customFormat="1" ht="102" hidden="1" x14ac:dyDescent="0.2">
      <c r="A80" s="58" t="s">
        <v>365</v>
      </c>
      <c r="B80" s="15" t="s">
        <v>55</v>
      </c>
      <c r="C80" s="16" t="s">
        <v>204</v>
      </c>
      <c r="D80" s="47">
        <v>6583919</v>
      </c>
      <c r="E80" s="47">
        <v>6880195</v>
      </c>
      <c r="F80" s="47">
        <v>7162283</v>
      </c>
      <c r="G80" s="3"/>
      <c r="H80" s="3"/>
      <c r="I80" s="3"/>
      <c r="J80" s="3"/>
      <c r="K80" s="3"/>
      <c r="L80" s="3"/>
      <c r="M80" s="3"/>
      <c r="N80" s="3"/>
      <c r="O80" s="3"/>
      <c r="P80" s="3"/>
      <c r="Q80" s="3"/>
      <c r="R80" s="3"/>
      <c r="S80" s="3"/>
      <c r="T80" s="3"/>
      <c r="U80" s="3"/>
      <c r="V80" s="110"/>
      <c r="W80" s="3"/>
      <c r="X80" s="3"/>
      <c r="Y80" s="3"/>
      <c r="Z80" s="3"/>
      <c r="AC80" s="5"/>
      <c r="AD80" s="5"/>
      <c r="AE80" s="5"/>
      <c r="AF80" s="5"/>
      <c r="AG80" s="5"/>
      <c r="AH80" s="5"/>
      <c r="AI80" s="3"/>
      <c r="AJ80" s="3"/>
      <c r="AK80" s="3"/>
      <c r="AL80" s="3"/>
      <c r="AM80" s="3"/>
      <c r="AN80" s="3"/>
      <c r="AO80" s="3"/>
      <c r="AP80" s="3"/>
      <c r="AQ80" s="3"/>
      <c r="AR80" s="3"/>
      <c r="AS80" s="3"/>
      <c r="AT80" s="3"/>
      <c r="AU80" s="3"/>
      <c r="AV80" s="3"/>
      <c r="AW80" s="3"/>
      <c r="BM80" s="3"/>
      <c r="BN80" s="3"/>
    </row>
    <row r="81" spans="1:66" s="4" customFormat="1" ht="89.45" hidden="1" customHeight="1" x14ac:dyDescent="0.2">
      <c r="A81" s="95" t="s">
        <v>203</v>
      </c>
      <c r="B81" s="15" t="s">
        <v>5</v>
      </c>
      <c r="C81" s="16" t="s">
        <v>207</v>
      </c>
      <c r="D81" s="47">
        <f>+D82</f>
        <v>2190154</v>
      </c>
      <c r="E81" s="47">
        <f t="shared" ref="E81:F81" si="25">+E82</f>
        <v>2288711</v>
      </c>
      <c r="F81" s="47">
        <f t="shared" si="25"/>
        <v>2382548</v>
      </c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110"/>
      <c r="W81" s="3"/>
      <c r="X81" s="3"/>
      <c r="Y81" s="3"/>
      <c r="Z81" s="3"/>
      <c r="AC81" s="5"/>
      <c r="AD81" s="5"/>
      <c r="AE81" s="5"/>
      <c r="AF81" s="5"/>
      <c r="AG81" s="5"/>
      <c r="AH81" s="5"/>
      <c r="AI81" s="3"/>
      <c r="AJ81" s="3"/>
      <c r="AK81" s="3"/>
      <c r="AL81" s="3"/>
      <c r="AM81" s="3"/>
      <c r="AN81" s="3"/>
      <c r="AO81" s="3"/>
      <c r="AP81" s="3"/>
      <c r="AQ81" s="3"/>
      <c r="AR81" s="3"/>
      <c r="AS81" s="3"/>
      <c r="AT81" s="3"/>
      <c r="AU81" s="3"/>
      <c r="AV81" s="3"/>
      <c r="AW81" s="3"/>
      <c r="BM81" s="3"/>
      <c r="BN81" s="3"/>
    </row>
    <row r="82" spans="1:66" s="4" customFormat="1" ht="114.75" hidden="1" x14ac:dyDescent="0.2">
      <c r="A82" s="58" t="s">
        <v>284</v>
      </c>
      <c r="B82" s="15" t="s">
        <v>55</v>
      </c>
      <c r="C82" s="16" t="s">
        <v>205</v>
      </c>
      <c r="D82" s="47">
        <v>2190154</v>
      </c>
      <c r="E82" s="47">
        <v>2288711</v>
      </c>
      <c r="F82" s="47">
        <v>2382548</v>
      </c>
      <c r="G82" s="3"/>
      <c r="H82" s="3"/>
      <c r="I82" s="3"/>
      <c r="J82" s="3"/>
      <c r="K82" s="3"/>
      <c r="L82" s="3"/>
      <c r="M82" s="3"/>
      <c r="N82" s="3"/>
      <c r="O82" s="3"/>
      <c r="P82" s="3"/>
      <c r="Q82" s="3"/>
      <c r="R82" s="3"/>
      <c r="S82" s="3"/>
      <c r="T82" s="3"/>
      <c r="U82" s="3"/>
      <c r="V82" s="110"/>
      <c r="W82" s="3"/>
      <c r="X82" s="3"/>
      <c r="Y82" s="3"/>
      <c r="Z82" s="3"/>
      <c r="AC82" s="5"/>
      <c r="AD82" s="5"/>
      <c r="AE82" s="5"/>
      <c r="AF82" s="5"/>
      <c r="AG82" s="5"/>
      <c r="AH82" s="5"/>
      <c r="AI82" s="3"/>
      <c r="AJ82" s="3"/>
      <c r="AK82" s="3"/>
      <c r="AL82" s="3"/>
      <c r="AM82" s="3"/>
      <c r="AN82" s="3"/>
      <c r="AO82" s="3"/>
      <c r="AP82" s="3"/>
      <c r="AQ82" s="3"/>
      <c r="AR82" s="3"/>
      <c r="AS82" s="3"/>
      <c r="AT82" s="3"/>
      <c r="AU82" s="3"/>
      <c r="AV82" s="3"/>
      <c r="AW82" s="3"/>
      <c r="BM82" s="3"/>
      <c r="BN82" s="3"/>
    </row>
    <row r="83" spans="1:66" s="4" customFormat="1" ht="81" hidden="1" customHeight="1" x14ac:dyDescent="0.2">
      <c r="A83" s="58" t="s">
        <v>203</v>
      </c>
      <c r="B83" s="15" t="s">
        <v>5</v>
      </c>
      <c r="C83" s="55" t="s">
        <v>208</v>
      </c>
      <c r="D83" s="47">
        <f>+D84</f>
        <v>5278968</v>
      </c>
      <c r="E83" s="47">
        <f t="shared" ref="E83:F83" si="26">+E84</f>
        <v>5516522</v>
      </c>
      <c r="F83" s="47">
        <f t="shared" si="26"/>
        <v>5742699</v>
      </c>
      <c r="G83" s="3"/>
      <c r="H83" s="3"/>
      <c r="I83" s="3"/>
      <c r="J83" s="3"/>
      <c r="K83" s="3"/>
      <c r="L83" s="3"/>
      <c r="M83" s="3"/>
      <c r="N83" s="3"/>
      <c r="O83" s="3"/>
      <c r="P83" s="3"/>
      <c r="Q83" s="3"/>
      <c r="R83" s="3"/>
      <c r="S83" s="3"/>
      <c r="T83" s="3"/>
      <c r="U83" s="3"/>
      <c r="V83" s="110"/>
      <c r="W83" s="3"/>
      <c r="X83" s="3"/>
      <c r="Y83" s="3"/>
      <c r="Z83" s="3"/>
      <c r="AC83" s="5"/>
      <c r="AD83" s="5"/>
      <c r="AE83" s="5"/>
      <c r="AF83" s="5"/>
      <c r="AG83" s="5"/>
      <c r="AH83" s="5"/>
      <c r="AI83" s="3"/>
      <c r="AJ83" s="3"/>
      <c r="AK83" s="3"/>
      <c r="AL83" s="3"/>
      <c r="AM83" s="3"/>
      <c r="AN83" s="3"/>
      <c r="AO83" s="3"/>
      <c r="AP83" s="3"/>
      <c r="AQ83" s="3"/>
      <c r="AR83" s="3"/>
      <c r="AS83" s="3"/>
      <c r="AT83" s="3"/>
      <c r="AU83" s="3"/>
      <c r="AV83" s="3"/>
      <c r="AW83" s="3"/>
      <c r="BM83" s="3"/>
      <c r="BN83" s="3"/>
    </row>
    <row r="84" spans="1:66" s="4" customFormat="1" ht="89.25" hidden="1" x14ac:dyDescent="0.2">
      <c r="A84" s="58" t="s">
        <v>285</v>
      </c>
      <c r="B84" s="15" t="s">
        <v>55</v>
      </c>
      <c r="C84" s="55" t="s">
        <v>209</v>
      </c>
      <c r="D84" s="47">
        <v>5278968</v>
      </c>
      <c r="E84" s="47">
        <v>5516522</v>
      </c>
      <c r="F84" s="47">
        <v>5742699</v>
      </c>
      <c r="G84" s="3"/>
      <c r="H84" s="3"/>
      <c r="I84" s="3"/>
      <c r="J84" s="3"/>
      <c r="K84" s="3"/>
      <c r="L84" s="3"/>
      <c r="M84" s="3"/>
      <c r="N84" s="3"/>
      <c r="O84" s="3"/>
      <c r="P84" s="3"/>
      <c r="Q84" s="3"/>
      <c r="R84" s="3"/>
      <c r="S84" s="3"/>
      <c r="T84" s="3"/>
      <c r="U84" s="3"/>
      <c r="V84" s="110"/>
      <c r="W84" s="3"/>
      <c r="X84" s="3"/>
      <c r="Y84" s="3"/>
      <c r="Z84" s="3"/>
      <c r="AC84" s="5"/>
      <c r="AD84" s="5"/>
      <c r="AE84" s="5"/>
      <c r="AF84" s="5"/>
      <c r="AG84" s="5"/>
      <c r="AH84" s="5"/>
      <c r="AI84" s="3"/>
      <c r="AJ84" s="3"/>
      <c r="AK84" s="3"/>
      <c r="AL84" s="3"/>
      <c r="AM84" s="3"/>
      <c r="AN84" s="3"/>
      <c r="AO84" s="3"/>
      <c r="AP84" s="3"/>
      <c r="AQ84" s="3"/>
      <c r="AR84" s="3"/>
      <c r="AS84" s="3"/>
      <c r="AT84" s="3"/>
      <c r="AU84" s="3"/>
      <c r="AV84" s="3"/>
      <c r="AW84" s="3"/>
      <c r="BM84" s="3"/>
      <c r="BN84" s="3"/>
    </row>
    <row r="85" spans="1:66" s="4" customFormat="1" ht="25.7" customHeight="1" x14ac:dyDescent="0.25">
      <c r="A85" s="85" t="s">
        <v>78</v>
      </c>
      <c r="B85" s="86" t="s">
        <v>5</v>
      </c>
      <c r="C85" s="87" t="s">
        <v>316</v>
      </c>
      <c r="D85" s="88">
        <f>+D86+D91</f>
        <v>26692875</v>
      </c>
      <c r="E85" s="88">
        <f t="shared" ref="E85:F85" si="27">+E86+E91</f>
        <v>27760072.479999997</v>
      </c>
      <c r="F85" s="88">
        <f t="shared" si="27"/>
        <v>28848811.540000003</v>
      </c>
      <c r="G85" s="3"/>
      <c r="H85" s="3"/>
      <c r="I85" s="3"/>
      <c r="J85" s="3"/>
      <c r="K85" s="3"/>
      <c r="L85" s="3"/>
      <c r="M85" s="3"/>
      <c r="N85" s="3"/>
      <c r="O85" s="3"/>
      <c r="P85" s="3"/>
      <c r="Q85" s="3"/>
      <c r="R85" s="3"/>
      <c r="S85" s="3"/>
      <c r="T85" s="3"/>
      <c r="U85" s="3"/>
      <c r="V85" s="110"/>
      <c r="W85" s="3"/>
      <c r="X85" s="3"/>
      <c r="Y85" s="3"/>
      <c r="Z85" s="3"/>
      <c r="AC85" s="5"/>
      <c r="AD85" s="5"/>
      <c r="AE85" s="5"/>
      <c r="AF85" s="5"/>
      <c r="AG85" s="5"/>
      <c r="AH85" s="5"/>
      <c r="AI85" s="3"/>
      <c r="AJ85" s="3"/>
      <c r="AK85" s="3"/>
      <c r="AL85" s="3"/>
      <c r="AM85" s="3"/>
      <c r="AN85" s="3"/>
      <c r="AO85" s="3"/>
      <c r="AP85" s="3"/>
      <c r="AQ85" s="3"/>
      <c r="AR85" s="6"/>
      <c r="AS85" s="6"/>
      <c r="AT85" s="3"/>
      <c r="AU85" s="3"/>
      <c r="AV85" s="3"/>
      <c r="AW85" s="3"/>
      <c r="BM85" s="3"/>
      <c r="BN85" s="3"/>
    </row>
    <row r="86" spans="1:66" s="4" customFormat="1" ht="16.7" customHeight="1" x14ac:dyDescent="0.25">
      <c r="A86" s="76" t="s">
        <v>79</v>
      </c>
      <c r="B86" s="86" t="s">
        <v>5</v>
      </c>
      <c r="C86" s="87" t="s">
        <v>317</v>
      </c>
      <c r="D86" s="94">
        <f>+D87+D88+D89</f>
        <v>26171612</v>
      </c>
      <c r="E86" s="94">
        <f t="shared" ref="E86:F86" si="28">+E87+E88+E89</f>
        <v>27218476.479999997</v>
      </c>
      <c r="F86" s="94">
        <f t="shared" si="28"/>
        <v>28307215.540000003</v>
      </c>
      <c r="G86" s="3"/>
      <c r="H86" s="3"/>
      <c r="I86" s="3"/>
      <c r="J86" s="3"/>
      <c r="K86" s="3"/>
      <c r="L86" s="115"/>
      <c r="M86" s="3"/>
      <c r="N86" s="3"/>
      <c r="O86" s="3"/>
      <c r="P86" s="3"/>
      <c r="Q86" s="3"/>
      <c r="R86" s="3"/>
      <c r="S86" s="3"/>
      <c r="T86" s="3"/>
      <c r="U86" s="3"/>
      <c r="V86" s="110"/>
      <c r="W86" s="3"/>
      <c r="X86" s="3"/>
      <c r="Y86" s="3"/>
      <c r="Z86" s="3"/>
      <c r="AC86" s="5"/>
      <c r="AD86" s="5"/>
      <c r="AE86" s="5"/>
      <c r="AF86" s="5"/>
      <c r="AG86" s="5"/>
      <c r="AH86" s="5"/>
      <c r="AI86" s="3"/>
      <c r="AJ86" s="3"/>
      <c r="AK86" s="3"/>
      <c r="AL86" s="3"/>
      <c r="AM86" s="124"/>
      <c r="AN86" s="3"/>
      <c r="AO86" s="3"/>
      <c r="AP86" s="3"/>
      <c r="AQ86" s="3"/>
      <c r="AR86" s="115"/>
      <c r="AS86" s="6"/>
      <c r="AT86" s="3"/>
      <c r="AU86" s="3"/>
      <c r="AV86" s="3"/>
      <c r="AW86" s="3"/>
      <c r="BM86" s="3"/>
      <c r="BN86" s="3"/>
    </row>
    <row r="87" spans="1:66" s="4" customFormat="1" ht="28.35" hidden="1" customHeight="1" x14ac:dyDescent="0.25">
      <c r="A87" s="76" t="s">
        <v>366</v>
      </c>
      <c r="B87" s="86" t="s">
        <v>80</v>
      </c>
      <c r="C87" s="87" t="s">
        <v>81</v>
      </c>
      <c r="D87" s="88">
        <v>3523122</v>
      </c>
      <c r="E87" s="88">
        <v>3664046.88</v>
      </c>
      <c r="F87" s="88">
        <v>3810608.76</v>
      </c>
      <c r="G87" s="3"/>
      <c r="H87" s="23"/>
      <c r="I87" s="23"/>
      <c r="J87" s="23"/>
      <c r="K87" s="23"/>
      <c r="L87" s="115"/>
      <c r="M87" s="3"/>
      <c r="N87" s="3"/>
      <c r="O87" s="3"/>
      <c r="P87" s="3"/>
      <c r="Q87" s="3"/>
      <c r="R87" s="3"/>
      <c r="S87" s="3"/>
      <c r="T87" s="3"/>
      <c r="U87" s="3"/>
      <c r="V87" s="110"/>
      <c r="W87" s="3"/>
      <c r="X87" s="3"/>
      <c r="Y87" s="3"/>
      <c r="Z87" s="3"/>
      <c r="AC87" s="5"/>
      <c r="AD87" s="5"/>
      <c r="AE87" s="5"/>
      <c r="AF87" s="5"/>
      <c r="AG87" s="5"/>
      <c r="AH87" s="5"/>
      <c r="AI87" s="3"/>
      <c r="AJ87" s="3"/>
      <c r="AK87" s="3"/>
      <c r="AL87" s="3"/>
      <c r="AM87" s="124"/>
      <c r="AN87" s="23"/>
      <c r="AO87" s="23"/>
      <c r="AP87" s="23"/>
      <c r="AQ87" s="23"/>
      <c r="AR87" s="115"/>
      <c r="AS87" s="6"/>
      <c r="AT87" s="3"/>
      <c r="AU87" s="3"/>
      <c r="AV87" s="3"/>
      <c r="AW87" s="3"/>
      <c r="BM87" s="49"/>
      <c r="BN87" s="3"/>
    </row>
    <row r="88" spans="1:66" s="4" customFormat="1" hidden="1" x14ac:dyDescent="0.25">
      <c r="A88" s="76" t="s">
        <v>82</v>
      </c>
      <c r="B88" s="86" t="s">
        <v>80</v>
      </c>
      <c r="C88" s="87" t="s">
        <v>83</v>
      </c>
      <c r="D88" s="88">
        <v>21176680</v>
      </c>
      <c r="E88" s="88">
        <v>22023747.199999999</v>
      </c>
      <c r="F88" s="88">
        <v>22904697.09</v>
      </c>
      <c r="G88" s="3"/>
      <c r="H88" s="23"/>
      <c r="I88" s="23"/>
      <c r="J88" s="23"/>
      <c r="K88" s="23"/>
      <c r="L88" s="115"/>
      <c r="M88" s="3"/>
      <c r="N88" s="3"/>
      <c r="O88" s="3"/>
      <c r="P88" s="3"/>
      <c r="Q88" s="3"/>
      <c r="R88" s="3"/>
      <c r="S88" s="3"/>
      <c r="T88" s="3"/>
      <c r="U88" s="3"/>
      <c r="V88" s="110"/>
      <c r="W88" s="3"/>
      <c r="X88" s="3"/>
      <c r="Y88" s="3"/>
      <c r="Z88" s="3"/>
      <c r="AC88" s="5"/>
      <c r="AD88" s="5"/>
      <c r="AE88" s="5"/>
      <c r="AF88" s="5"/>
      <c r="AG88" s="5"/>
      <c r="AH88" s="5"/>
      <c r="AI88" s="3"/>
      <c r="AJ88" s="3"/>
      <c r="AK88" s="3"/>
      <c r="AL88" s="3"/>
      <c r="AM88" s="124"/>
      <c r="AN88" s="23"/>
      <c r="AO88" s="23"/>
      <c r="AP88" s="23"/>
      <c r="AQ88" s="23"/>
      <c r="AR88" s="115"/>
      <c r="AS88" s="6"/>
      <c r="AT88" s="3"/>
      <c r="AU88" s="3"/>
      <c r="AV88" s="3"/>
      <c r="AW88" s="3"/>
      <c r="BM88" s="49"/>
      <c r="BN88" s="3"/>
    </row>
    <row r="89" spans="1:66" s="4" customFormat="1" hidden="1" x14ac:dyDescent="0.25">
      <c r="A89" s="76" t="s">
        <v>84</v>
      </c>
      <c r="B89" s="86" t="s">
        <v>5</v>
      </c>
      <c r="C89" s="87" t="s">
        <v>85</v>
      </c>
      <c r="D89" s="88">
        <f>+D90</f>
        <v>1471810</v>
      </c>
      <c r="E89" s="88">
        <f t="shared" ref="E89:F89" si="29">+E90</f>
        <v>1530682.4</v>
      </c>
      <c r="F89" s="88">
        <f t="shared" si="29"/>
        <v>1591909.69</v>
      </c>
      <c r="G89" s="3"/>
      <c r="H89" s="23"/>
      <c r="I89" s="23"/>
      <c r="J89" s="23"/>
      <c r="K89" s="23"/>
      <c r="L89" s="115"/>
      <c r="M89" s="3"/>
      <c r="N89" s="3"/>
      <c r="O89" s="3"/>
      <c r="P89" s="3"/>
      <c r="Q89" s="3"/>
      <c r="R89" s="3"/>
      <c r="S89" s="3"/>
      <c r="T89" s="3"/>
      <c r="U89" s="3"/>
      <c r="V89" s="110"/>
      <c r="W89" s="3"/>
      <c r="X89" s="3"/>
      <c r="Y89" s="3"/>
      <c r="Z89" s="3"/>
      <c r="AC89" s="5"/>
      <c r="AD89" s="5"/>
      <c r="AE89" s="5"/>
      <c r="AF89" s="5"/>
      <c r="AG89" s="5"/>
      <c r="AH89" s="5"/>
      <c r="AI89" s="3"/>
      <c r="AJ89" s="3"/>
      <c r="AK89" s="3"/>
      <c r="AL89" s="3"/>
      <c r="AM89" s="124"/>
      <c r="AN89" s="23"/>
      <c r="AO89" s="23"/>
      <c r="AP89" s="23"/>
      <c r="AQ89" s="23"/>
      <c r="AR89" s="115"/>
      <c r="AS89" s="6"/>
      <c r="AT89" s="3"/>
      <c r="AU89" s="3"/>
      <c r="AV89" s="3"/>
      <c r="AW89" s="3"/>
      <c r="BM89" s="3"/>
      <c r="BN89" s="3"/>
    </row>
    <row r="90" spans="1:66" s="4" customFormat="1" hidden="1" x14ac:dyDescent="0.25">
      <c r="A90" s="58" t="s">
        <v>86</v>
      </c>
      <c r="B90" s="15" t="s">
        <v>80</v>
      </c>
      <c r="C90" s="16" t="s">
        <v>87</v>
      </c>
      <c r="D90" s="47">
        <v>1471810</v>
      </c>
      <c r="E90" s="47">
        <v>1530682.4</v>
      </c>
      <c r="F90" s="47">
        <v>1591909.69</v>
      </c>
      <c r="G90" s="3"/>
      <c r="H90" s="23"/>
      <c r="I90" s="23"/>
      <c r="J90" s="23"/>
      <c r="K90" s="23"/>
      <c r="L90" s="115"/>
      <c r="M90" s="3"/>
      <c r="N90" s="3"/>
      <c r="O90" s="3"/>
      <c r="P90" s="3"/>
      <c r="Q90" s="3"/>
      <c r="R90" s="3"/>
      <c r="S90" s="3"/>
      <c r="T90" s="3"/>
      <c r="U90" s="3"/>
      <c r="V90" s="110"/>
      <c r="W90" s="3"/>
      <c r="X90" s="3"/>
      <c r="Y90" s="3"/>
      <c r="Z90" s="3"/>
      <c r="AC90" s="5"/>
      <c r="AD90" s="5"/>
      <c r="AE90" s="5"/>
      <c r="AF90" s="5"/>
      <c r="AG90" s="5"/>
      <c r="AH90" s="5"/>
      <c r="AI90" s="3"/>
      <c r="AJ90" s="3"/>
      <c r="AK90" s="3"/>
      <c r="AL90" s="3"/>
      <c r="AM90" s="124"/>
      <c r="AN90" s="23"/>
      <c r="AO90" s="23"/>
      <c r="AP90" s="23"/>
      <c r="AQ90" s="23"/>
      <c r="AR90" s="115"/>
      <c r="AS90" s="6"/>
      <c r="AT90" s="3"/>
      <c r="AU90" s="3"/>
      <c r="AV90" s="3"/>
      <c r="AW90" s="3"/>
      <c r="BM90" s="49"/>
      <c r="BN90" s="3"/>
    </row>
    <row r="91" spans="1:66" s="4" customFormat="1" ht="15.6" customHeight="1" x14ac:dyDescent="0.25">
      <c r="A91" s="58" t="s">
        <v>88</v>
      </c>
      <c r="B91" s="15" t="s">
        <v>5</v>
      </c>
      <c r="C91" s="16" t="s">
        <v>318</v>
      </c>
      <c r="D91" s="47">
        <f>+D92</f>
        <v>521263</v>
      </c>
      <c r="E91" s="47">
        <f t="shared" ref="E91:F92" si="30">+E92</f>
        <v>541596</v>
      </c>
      <c r="F91" s="47">
        <f t="shared" si="30"/>
        <v>541596</v>
      </c>
      <c r="G91" s="3"/>
      <c r="H91" s="23"/>
      <c r="I91" s="23"/>
      <c r="J91" s="23"/>
      <c r="K91" s="23"/>
      <c r="L91" s="115"/>
      <c r="M91" s="3"/>
      <c r="N91" s="3"/>
      <c r="O91" s="3"/>
      <c r="P91" s="3"/>
      <c r="Q91" s="3"/>
      <c r="R91" s="3"/>
      <c r="S91" s="3"/>
      <c r="T91" s="3"/>
      <c r="U91" s="3"/>
      <c r="V91" s="110"/>
      <c r="W91" s="3"/>
      <c r="X91" s="3"/>
      <c r="Y91" s="3"/>
      <c r="Z91" s="3"/>
      <c r="AC91" s="5"/>
      <c r="AD91" s="5"/>
      <c r="AE91" s="5"/>
      <c r="AF91" s="5"/>
      <c r="AG91" s="5"/>
      <c r="AH91" s="5"/>
      <c r="AI91" s="3"/>
      <c r="AJ91" s="3"/>
      <c r="AK91" s="3"/>
      <c r="AL91" s="3"/>
      <c r="AM91" s="3"/>
      <c r="AN91" s="23"/>
      <c r="AO91" s="23"/>
      <c r="AP91" s="23"/>
      <c r="AQ91" s="23"/>
      <c r="AR91" s="115"/>
      <c r="AS91" s="6"/>
      <c r="AT91" s="3"/>
      <c r="AU91" s="3"/>
      <c r="AV91" s="3"/>
      <c r="AW91" s="3"/>
      <c r="BM91" s="3"/>
      <c r="BN91" s="3"/>
    </row>
    <row r="92" spans="1:66" s="4" customFormat="1" ht="30" hidden="1" customHeight="1" x14ac:dyDescent="0.25">
      <c r="A92" s="58" t="s">
        <v>89</v>
      </c>
      <c r="B92" s="15" t="s">
        <v>5</v>
      </c>
      <c r="C92" s="16" t="s">
        <v>90</v>
      </c>
      <c r="D92" s="47">
        <f>+D93</f>
        <v>521263</v>
      </c>
      <c r="E92" s="47">
        <f t="shared" si="30"/>
        <v>541596</v>
      </c>
      <c r="F92" s="47">
        <f t="shared" si="30"/>
        <v>541596</v>
      </c>
      <c r="G92" s="3"/>
      <c r="H92" s="3"/>
      <c r="I92" s="3"/>
      <c r="J92" s="3"/>
      <c r="K92" s="3"/>
      <c r="L92" s="3"/>
      <c r="M92" s="3"/>
      <c r="N92" s="3"/>
      <c r="O92" s="3"/>
      <c r="P92" s="3"/>
      <c r="Q92" s="3"/>
      <c r="R92" s="3"/>
      <c r="S92" s="3"/>
      <c r="T92" s="3"/>
      <c r="U92" s="3"/>
      <c r="V92" s="110"/>
      <c r="W92" s="3"/>
      <c r="X92" s="3"/>
      <c r="Y92" s="3"/>
      <c r="Z92" s="3"/>
      <c r="AC92" s="5"/>
      <c r="AD92" s="5"/>
      <c r="AE92" s="5"/>
      <c r="AF92" s="5"/>
      <c r="AG92" s="5"/>
      <c r="AH92" s="5"/>
      <c r="AI92" s="3"/>
      <c r="AJ92" s="3"/>
      <c r="AK92" s="3"/>
      <c r="AL92" s="3"/>
      <c r="AM92" s="3"/>
      <c r="AN92" s="3"/>
      <c r="AO92" s="3"/>
      <c r="AP92" s="3"/>
      <c r="AQ92" s="3"/>
      <c r="AR92" s="6"/>
      <c r="AS92" s="6"/>
      <c r="AT92" s="3"/>
      <c r="AU92" s="3"/>
      <c r="AV92" s="3"/>
      <c r="AW92" s="3"/>
      <c r="BM92" s="3"/>
      <c r="BN92" s="3"/>
    </row>
    <row r="93" spans="1:66" s="4" customFormat="1" ht="45" hidden="1" customHeight="1" x14ac:dyDescent="0.25">
      <c r="A93" s="58" t="s">
        <v>367</v>
      </c>
      <c r="B93" s="15" t="s">
        <v>55</v>
      </c>
      <c r="C93" s="16" t="s">
        <v>91</v>
      </c>
      <c r="D93" s="47">
        <v>521263</v>
      </c>
      <c r="E93" s="47">
        <v>541596</v>
      </c>
      <c r="F93" s="47">
        <v>541596</v>
      </c>
      <c r="G93" s="3"/>
      <c r="H93" s="3"/>
      <c r="I93" s="3"/>
      <c r="J93" s="3"/>
      <c r="K93" s="3"/>
      <c r="L93" s="3"/>
      <c r="M93" s="3"/>
      <c r="N93" s="3"/>
      <c r="O93" s="3"/>
      <c r="P93" s="3"/>
      <c r="Q93" s="3"/>
      <c r="R93" s="3"/>
      <c r="S93" s="3"/>
      <c r="T93" s="3"/>
      <c r="U93" s="3"/>
      <c r="V93" s="110"/>
      <c r="W93" s="3"/>
      <c r="X93" s="3"/>
      <c r="Y93" s="3"/>
      <c r="Z93" s="3"/>
      <c r="AC93" s="5"/>
      <c r="AD93" s="5"/>
      <c r="AE93" s="5"/>
      <c r="AF93" s="5"/>
      <c r="AG93" s="5"/>
      <c r="AH93" s="5"/>
      <c r="AI93" s="3"/>
      <c r="AJ93" s="3"/>
      <c r="AK93" s="3"/>
      <c r="AL93" s="3"/>
      <c r="AM93" s="3"/>
      <c r="AN93" s="3"/>
      <c r="AO93" s="3"/>
      <c r="AP93" s="3"/>
      <c r="AQ93" s="3"/>
      <c r="AR93" s="6"/>
      <c r="AS93" s="6"/>
      <c r="AT93" s="3"/>
      <c r="AU93" s="3"/>
      <c r="AV93" s="3"/>
      <c r="AW93" s="3"/>
      <c r="BM93" s="3"/>
      <c r="BN93" s="3"/>
    </row>
    <row r="94" spans="1:66" s="22" customFormat="1" ht="29.45" customHeight="1" x14ac:dyDescent="0.2">
      <c r="A94" s="58" t="s">
        <v>92</v>
      </c>
      <c r="B94" s="15" t="s">
        <v>5</v>
      </c>
      <c r="C94" s="16" t="s">
        <v>319</v>
      </c>
      <c r="D94" s="47">
        <f>+D95+D99</f>
        <v>1893006.7</v>
      </c>
      <c r="E94" s="47">
        <f>+E95+E99</f>
        <v>1893877.03</v>
      </c>
      <c r="F94" s="47">
        <f>+F95+F99</f>
        <v>1925769.96</v>
      </c>
      <c r="G94" s="21"/>
      <c r="H94" s="21"/>
      <c r="I94" s="21"/>
      <c r="J94" s="21"/>
      <c r="K94" s="21"/>
      <c r="L94" s="21"/>
      <c r="M94" s="21"/>
      <c r="N94" s="21"/>
      <c r="O94" s="21"/>
      <c r="P94" s="21"/>
      <c r="Q94" s="21"/>
      <c r="R94" s="21"/>
      <c r="S94" s="21"/>
      <c r="T94" s="3"/>
      <c r="U94" s="3"/>
      <c r="V94" s="110"/>
      <c r="W94" s="3"/>
      <c r="X94" s="3"/>
      <c r="Y94" s="21"/>
      <c r="Z94" s="21"/>
      <c r="AC94" s="20"/>
      <c r="AD94" s="20"/>
      <c r="AE94" s="20"/>
      <c r="AF94" s="20"/>
      <c r="AG94" s="20"/>
      <c r="AH94" s="20"/>
      <c r="AI94" s="21"/>
      <c r="AJ94" s="21"/>
      <c r="AK94" s="21"/>
      <c r="AL94" s="21"/>
      <c r="AM94" s="21"/>
      <c r="AN94" s="21"/>
      <c r="AO94" s="21"/>
      <c r="AP94" s="21"/>
      <c r="AQ94" s="21"/>
      <c r="AR94" s="21"/>
      <c r="AS94" s="21"/>
      <c r="AT94" s="21"/>
      <c r="AU94" s="21"/>
      <c r="AV94" s="21"/>
      <c r="AW94" s="21"/>
      <c r="BM94" s="21"/>
      <c r="BN94" s="21"/>
    </row>
    <row r="95" spans="1:66" s="4" customFormat="1" ht="16.7" customHeight="1" x14ac:dyDescent="0.25">
      <c r="A95" s="58" t="s">
        <v>93</v>
      </c>
      <c r="B95" s="15" t="s">
        <v>5</v>
      </c>
      <c r="C95" s="16" t="s">
        <v>320</v>
      </c>
      <c r="D95" s="47">
        <f t="shared" ref="D95:F97" si="31">+D96</f>
        <v>51200</v>
      </c>
      <c r="E95" s="47">
        <f t="shared" si="31"/>
        <v>51200</v>
      </c>
      <c r="F95" s="47">
        <f t="shared" si="31"/>
        <v>51200</v>
      </c>
      <c r="G95" s="3"/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110"/>
      <c r="W95" s="3"/>
      <c r="X95" s="3"/>
      <c r="Y95" s="3"/>
      <c r="Z95" s="3"/>
      <c r="AC95" s="5"/>
      <c r="AD95" s="5"/>
      <c r="AE95" s="5"/>
      <c r="AF95" s="5"/>
      <c r="AG95" s="5"/>
      <c r="AH95" s="5"/>
      <c r="AI95" s="3"/>
      <c r="AJ95" s="3"/>
      <c r="AK95" s="3"/>
      <c r="AL95" s="3"/>
      <c r="AM95" s="3"/>
      <c r="AN95" s="3"/>
      <c r="AO95" s="3"/>
      <c r="AP95" s="3"/>
      <c r="AQ95" s="3"/>
      <c r="AR95" s="6"/>
      <c r="AS95" s="6"/>
      <c r="AT95" s="3"/>
      <c r="AU95" s="3"/>
      <c r="AV95" s="3"/>
      <c r="AW95" s="3"/>
      <c r="BM95" s="3"/>
      <c r="BN95" s="3"/>
    </row>
    <row r="96" spans="1:66" s="4" customFormat="1" hidden="1" x14ac:dyDescent="0.25">
      <c r="A96" s="58" t="s">
        <v>94</v>
      </c>
      <c r="B96" s="15" t="s">
        <v>5</v>
      </c>
      <c r="C96" s="16" t="s">
        <v>95</v>
      </c>
      <c r="D96" s="47">
        <f t="shared" si="31"/>
        <v>51200</v>
      </c>
      <c r="E96" s="47">
        <f t="shared" si="31"/>
        <v>51200</v>
      </c>
      <c r="F96" s="47">
        <f t="shared" si="31"/>
        <v>51200</v>
      </c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110"/>
      <c r="W96" s="3"/>
      <c r="X96" s="3"/>
      <c r="Y96" s="3"/>
      <c r="Z96" s="3"/>
      <c r="AC96" s="5"/>
      <c r="AD96" s="5"/>
      <c r="AE96" s="5"/>
      <c r="AF96" s="5"/>
      <c r="AG96" s="5"/>
      <c r="AH96" s="5"/>
      <c r="AI96" s="3"/>
      <c r="AJ96" s="3"/>
      <c r="AK96" s="3"/>
      <c r="AL96" s="3"/>
      <c r="AM96" s="3"/>
      <c r="AN96" s="3"/>
      <c r="AO96" s="3"/>
      <c r="AP96" s="3"/>
      <c r="AQ96" s="3"/>
      <c r="AR96" s="6"/>
      <c r="AS96" s="6"/>
      <c r="AT96" s="3"/>
      <c r="AU96" s="3"/>
      <c r="AV96" s="3"/>
      <c r="AW96" s="3"/>
      <c r="BM96" s="3"/>
      <c r="BN96" s="3"/>
    </row>
    <row r="97" spans="1:66" s="4" customFormat="1" ht="25.5" hidden="1" x14ac:dyDescent="0.25">
      <c r="A97" s="58" t="s">
        <v>96</v>
      </c>
      <c r="B97" s="15" t="s">
        <v>5</v>
      </c>
      <c r="C97" s="55" t="s">
        <v>97</v>
      </c>
      <c r="D97" s="47">
        <f t="shared" si="31"/>
        <v>51200</v>
      </c>
      <c r="E97" s="47">
        <f t="shared" si="31"/>
        <v>51200</v>
      </c>
      <c r="F97" s="47">
        <f t="shared" si="31"/>
        <v>51200</v>
      </c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110"/>
      <c r="W97" s="3"/>
      <c r="X97" s="3"/>
      <c r="Y97" s="3"/>
      <c r="Z97" s="3"/>
      <c r="AC97" s="5"/>
      <c r="AD97" s="5"/>
      <c r="AE97" s="5"/>
      <c r="AF97" s="5"/>
      <c r="AG97" s="5"/>
      <c r="AH97" s="5"/>
      <c r="AI97" s="3"/>
      <c r="AJ97" s="3"/>
      <c r="AK97" s="3"/>
      <c r="AL97" s="3"/>
      <c r="AM97" s="3"/>
      <c r="AN97" s="3"/>
      <c r="AO97" s="3"/>
      <c r="AP97" s="3"/>
      <c r="AQ97" s="3"/>
      <c r="AR97" s="6"/>
      <c r="AS97" s="6"/>
      <c r="AT97" s="3"/>
      <c r="AU97" s="3"/>
      <c r="AV97" s="3"/>
      <c r="AW97" s="3"/>
      <c r="BM97" s="3"/>
      <c r="BN97" s="3"/>
    </row>
    <row r="98" spans="1:66" s="4" customFormat="1" ht="63.75" hidden="1" x14ac:dyDescent="0.2">
      <c r="A98" s="63" t="s">
        <v>242</v>
      </c>
      <c r="B98" s="15" t="s">
        <v>55</v>
      </c>
      <c r="C98" s="55" t="s">
        <v>98</v>
      </c>
      <c r="D98" s="47">
        <v>51200</v>
      </c>
      <c r="E98" s="47">
        <v>51200</v>
      </c>
      <c r="F98" s="47">
        <v>51200</v>
      </c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110"/>
      <c r="W98" s="3"/>
      <c r="X98" s="3"/>
      <c r="Y98" s="3"/>
      <c r="Z98" s="3"/>
      <c r="AC98" s="5"/>
      <c r="AD98" s="5"/>
      <c r="AE98" s="5"/>
      <c r="AF98" s="5"/>
      <c r="AG98" s="5"/>
      <c r="AH98" s="5"/>
      <c r="AI98" s="3"/>
      <c r="AJ98" s="3"/>
      <c r="AK98" s="3"/>
      <c r="AL98" s="3"/>
      <c r="AM98" s="3"/>
      <c r="AN98" s="3"/>
      <c r="AO98" s="3"/>
      <c r="AP98" s="3"/>
      <c r="AQ98" s="3"/>
      <c r="AR98" s="3"/>
      <c r="AS98" s="3"/>
      <c r="AT98" s="3"/>
      <c r="AU98" s="3"/>
      <c r="AV98" s="3"/>
      <c r="AW98" s="3"/>
      <c r="BM98" s="3"/>
      <c r="BN98" s="3"/>
    </row>
    <row r="99" spans="1:66" s="4" customFormat="1" ht="22.7" customHeight="1" x14ac:dyDescent="0.25">
      <c r="A99" s="76" t="s">
        <v>99</v>
      </c>
      <c r="B99" s="86" t="s">
        <v>5</v>
      </c>
      <c r="C99" s="87" t="s">
        <v>321</v>
      </c>
      <c r="D99" s="88">
        <f>+D100</f>
        <v>1841806.7</v>
      </c>
      <c r="E99" s="88">
        <f t="shared" ref="E99:F100" si="32">+E100</f>
        <v>1842677.03</v>
      </c>
      <c r="F99" s="88">
        <f t="shared" si="32"/>
        <v>1874569.96</v>
      </c>
      <c r="G99" s="3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110"/>
      <c r="W99" s="3"/>
      <c r="X99" s="3"/>
      <c r="Y99" s="3"/>
      <c r="Z99" s="3"/>
      <c r="AC99" s="5"/>
      <c r="AD99" s="5"/>
      <c r="AE99" s="5"/>
      <c r="AF99" s="5"/>
      <c r="AG99" s="5"/>
      <c r="AH99" s="5"/>
      <c r="AI99" s="3"/>
      <c r="AJ99" s="3"/>
      <c r="AK99" s="3"/>
      <c r="AL99" s="3"/>
      <c r="AM99" s="3"/>
      <c r="AN99" s="3"/>
      <c r="AO99" s="3"/>
      <c r="AP99" s="3"/>
      <c r="AQ99" s="3"/>
      <c r="AR99" s="6"/>
      <c r="AS99" s="6"/>
      <c r="AT99" s="3"/>
      <c r="AU99" s="3"/>
      <c r="AV99" s="3"/>
      <c r="AW99" s="3"/>
      <c r="BM99" s="3"/>
      <c r="BN99" s="3"/>
    </row>
    <row r="100" spans="1:66" s="4" customFormat="1" hidden="1" x14ac:dyDescent="0.25">
      <c r="A100" s="76" t="s">
        <v>100</v>
      </c>
      <c r="B100" s="86" t="s">
        <v>5</v>
      </c>
      <c r="C100" s="87" t="s">
        <v>101</v>
      </c>
      <c r="D100" s="88">
        <f>+D101</f>
        <v>1841806.7</v>
      </c>
      <c r="E100" s="88">
        <f>+E101</f>
        <v>1842677.03</v>
      </c>
      <c r="F100" s="88">
        <f t="shared" si="32"/>
        <v>1874569.96</v>
      </c>
      <c r="G100" s="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110"/>
      <c r="W100" s="3"/>
      <c r="X100" s="3"/>
      <c r="Y100" s="3"/>
      <c r="Z100" s="3"/>
      <c r="AC100" s="5"/>
      <c r="AD100" s="5"/>
      <c r="AE100" s="5"/>
      <c r="AF100" s="5"/>
      <c r="AG100" s="5"/>
      <c r="AH100" s="5"/>
      <c r="AI100" s="3"/>
      <c r="AJ100" s="3"/>
      <c r="AK100" s="3"/>
      <c r="AL100" s="3"/>
      <c r="AM100" s="3"/>
      <c r="AN100" s="3"/>
      <c r="AO100" s="3"/>
      <c r="AP100" s="3"/>
      <c r="AQ100" s="3"/>
      <c r="AR100" s="6"/>
      <c r="AS100" s="6"/>
      <c r="AT100" s="3"/>
      <c r="AU100" s="3"/>
      <c r="AV100" s="3"/>
      <c r="AW100" s="3"/>
      <c r="BM100" s="3"/>
      <c r="BN100" s="3"/>
    </row>
    <row r="101" spans="1:66" s="4" customFormat="1" ht="25.5" hidden="1" x14ac:dyDescent="0.25">
      <c r="A101" s="76" t="s">
        <v>102</v>
      </c>
      <c r="B101" s="86" t="s">
        <v>5</v>
      </c>
      <c r="C101" s="87" t="s">
        <v>103</v>
      </c>
      <c r="D101" s="88">
        <f>+D104+D105+D103+D102</f>
        <v>1841806.7</v>
      </c>
      <c r="E101" s="88">
        <f>+E104+E105+E103+E102</f>
        <v>1842677.03</v>
      </c>
      <c r="F101" s="88">
        <f>+F104+F105+F103+F102</f>
        <v>1874569.96</v>
      </c>
      <c r="G101" s="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110"/>
      <c r="W101" s="3"/>
      <c r="X101" s="3"/>
      <c r="Y101" s="3"/>
      <c r="Z101" s="3"/>
      <c r="AC101" s="5"/>
      <c r="AD101" s="5"/>
      <c r="AE101" s="5"/>
      <c r="AF101" s="5"/>
      <c r="AG101" s="5"/>
      <c r="AH101" s="5"/>
      <c r="AI101" s="3"/>
      <c r="AJ101" s="3"/>
      <c r="AK101" s="3"/>
      <c r="AL101" s="3"/>
      <c r="AM101" s="3"/>
      <c r="AN101" s="3"/>
      <c r="AO101" s="3"/>
      <c r="AP101" s="3"/>
      <c r="AQ101" s="3"/>
      <c r="AR101" s="6"/>
      <c r="AS101" s="6"/>
      <c r="AT101" s="3"/>
      <c r="AU101" s="3"/>
      <c r="AV101" s="3"/>
      <c r="AW101" s="3"/>
      <c r="BM101" s="3"/>
      <c r="BN101" s="3"/>
    </row>
    <row r="102" spans="1:66" s="4" customFormat="1" ht="25.5" hidden="1" x14ac:dyDescent="0.25">
      <c r="A102" s="85" t="s">
        <v>102</v>
      </c>
      <c r="B102" s="86" t="s">
        <v>184</v>
      </c>
      <c r="C102" s="87" t="s">
        <v>103</v>
      </c>
      <c r="D102" s="88">
        <v>23541.7</v>
      </c>
      <c r="E102" s="88">
        <v>27881.03</v>
      </c>
      <c r="F102" s="88">
        <v>23721.63</v>
      </c>
      <c r="G102" s="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110"/>
      <c r="W102" s="3"/>
      <c r="X102" s="3"/>
      <c r="Y102" s="3"/>
      <c r="Z102" s="3"/>
      <c r="AC102" s="5"/>
      <c r="AD102" s="5"/>
      <c r="AE102" s="5"/>
      <c r="AF102" s="5"/>
      <c r="AG102" s="5"/>
      <c r="AH102" s="5"/>
      <c r="AI102" s="3"/>
      <c r="AJ102" s="3"/>
      <c r="AK102" s="3"/>
      <c r="AL102" s="3"/>
      <c r="AM102" s="3"/>
      <c r="AN102" s="3"/>
      <c r="AO102" s="3"/>
      <c r="AP102" s="3"/>
      <c r="AQ102" s="3"/>
      <c r="AR102" s="6"/>
      <c r="AS102" s="6"/>
      <c r="AT102" s="3"/>
      <c r="AU102" s="3"/>
      <c r="AV102" s="3"/>
      <c r="AW102" s="3"/>
      <c r="BM102" s="3"/>
      <c r="BN102" s="3"/>
    </row>
    <row r="103" spans="1:66" s="4" customFormat="1" ht="25.5" hidden="1" x14ac:dyDescent="0.25">
      <c r="A103" s="60" t="s">
        <v>102</v>
      </c>
      <c r="B103" s="15" t="s">
        <v>268</v>
      </c>
      <c r="C103" s="16" t="s">
        <v>103</v>
      </c>
      <c r="D103" s="47">
        <v>36494</v>
      </c>
      <c r="E103" s="47">
        <v>36494</v>
      </c>
      <c r="F103" s="47">
        <v>36494</v>
      </c>
      <c r="G103" s="3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110"/>
      <c r="W103" s="3"/>
      <c r="X103" s="3"/>
      <c r="Y103" s="3"/>
      <c r="Z103" s="3"/>
      <c r="AC103" s="5"/>
      <c r="AD103" s="5"/>
      <c r="AE103" s="5"/>
      <c r="AF103" s="5"/>
      <c r="AG103" s="5"/>
      <c r="AH103" s="5"/>
      <c r="AI103" s="3"/>
      <c r="AJ103" s="3"/>
      <c r="AK103" s="3"/>
      <c r="AL103" s="3"/>
      <c r="AM103" s="3"/>
      <c r="AN103" s="3"/>
      <c r="AO103" s="3"/>
      <c r="AP103" s="3"/>
      <c r="AQ103" s="3"/>
      <c r="AR103" s="6"/>
      <c r="AS103" s="6"/>
      <c r="AT103" s="3"/>
      <c r="AU103" s="3"/>
      <c r="AV103" s="3"/>
      <c r="AW103" s="3"/>
      <c r="BM103" s="3"/>
      <c r="BN103" s="3"/>
    </row>
    <row r="104" spans="1:66" s="4" customFormat="1" ht="38.25" hidden="1" x14ac:dyDescent="0.2">
      <c r="A104" s="85" t="s">
        <v>104</v>
      </c>
      <c r="B104" s="86" t="s">
        <v>57</v>
      </c>
      <c r="C104" s="87" t="s">
        <v>105</v>
      </c>
      <c r="D104" s="47">
        <v>280271</v>
      </c>
      <c r="E104" s="47">
        <v>276802</v>
      </c>
      <c r="F104" s="47">
        <v>312854.33</v>
      </c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110"/>
      <c r="W104" s="3"/>
      <c r="X104" s="3"/>
      <c r="Y104" s="3"/>
      <c r="Z104" s="3"/>
      <c r="AC104" s="5"/>
      <c r="AD104" s="5"/>
      <c r="AE104" s="5"/>
      <c r="AF104" s="5"/>
      <c r="AG104" s="5"/>
      <c r="AH104" s="5"/>
      <c r="AI104" s="3"/>
      <c r="AJ104" s="3"/>
      <c r="AK104" s="3"/>
      <c r="AL104" s="3"/>
      <c r="AM104" s="3"/>
      <c r="AN104" s="3"/>
      <c r="AO104" s="3"/>
      <c r="AP104" s="3"/>
      <c r="AQ104" s="3"/>
      <c r="AR104" s="3"/>
      <c r="AS104" s="3"/>
      <c r="AT104" s="3"/>
      <c r="AU104" s="3"/>
      <c r="AV104" s="3"/>
      <c r="AW104" s="3"/>
      <c r="BM104" s="3"/>
      <c r="BN104" s="3"/>
    </row>
    <row r="105" spans="1:66" s="4" customFormat="1" ht="25.5" hidden="1" x14ac:dyDescent="0.2">
      <c r="A105" s="96" t="s">
        <v>106</v>
      </c>
      <c r="B105" s="86" t="s">
        <v>57</v>
      </c>
      <c r="C105" s="87" t="s">
        <v>107</v>
      </c>
      <c r="D105" s="47">
        <v>1501500</v>
      </c>
      <c r="E105" s="47">
        <v>1501500</v>
      </c>
      <c r="F105" s="47">
        <v>1501500</v>
      </c>
      <c r="G105" s="3"/>
      <c r="H105" s="3"/>
      <c r="I105" s="3"/>
      <c r="J105" s="3"/>
      <c r="K105" s="3"/>
      <c r="L105" s="3"/>
      <c r="M105" s="3"/>
      <c r="N105" s="3"/>
      <c r="O105" s="3"/>
      <c r="P105" s="3"/>
      <c r="Q105" s="3"/>
      <c r="R105" s="3"/>
      <c r="S105" s="3"/>
      <c r="T105" s="3"/>
      <c r="U105" s="3"/>
      <c r="V105" s="110"/>
      <c r="W105" s="3"/>
      <c r="X105" s="3"/>
      <c r="Y105" s="3"/>
      <c r="Z105" s="3"/>
      <c r="AC105" s="5"/>
      <c r="AD105" s="5"/>
      <c r="AE105" s="5"/>
      <c r="AF105" s="5"/>
      <c r="AG105" s="5"/>
      <c r="AH105" s="5"/>
      <c r="AI105" s="3"/>
      <c r="AJ105" s="3"/>
      <c r="AK105" s="3"/>
      <c r="AL105" s="3"/>
      <c r="AM105" s="3"/>
      <c r="AN105" s="3"/>
      <c r="AO105" s="3"/>
      <c r="AP105" s="3"/>
      <c r="AQ105" s="3"/>
      <c r="AR105" s="3"/>
      <c r="AS105" s="3"/>
      <c r="AT105" s="3"/>
      <c r="AU105" s="3"/>
      <c r="AV105" s="3"/>
      <c r="AW105" s="3"/>
      <c r="BM105" s="3"/>
      <c r="BN105" s="3"/>
    </row>
    <row r="106" spans="1:66" s="22" customFormat="1" ht="30" customHeight="1" x14ac:dyDescent="0.2">
      <c r="A106" s="58" t="s">
        <v>108</v>
      </c>
      <c r="B106" s="15" t="s">
        <v>5</v>
      </c>
      <c r="C106" s="16" t="s">
        <v>322</v>
      </c>
      <c r="D106" s="47">
        <f>+D107+D110</f>
        <v>12192422</v>
      </c>
      <c r="E106" s="47">
        <f>+E107+E110</f>
        <v>12192422</v>
      </c>
      <c r="F106" s="47">
        <f>+F107+F110</f>
        <v>7116422</v>
      </c>
      <c r="G106" s="21"/>
      <c r="H106" s="21"/>
      <c r="I106" s="21"/>
      <c r="J106" s="21"/>
      <c r="K106" s="21"/>
      <c r="L106" s="21"/>
      <c r="M106" s="21"/>
      <c r="N106" s="21"/>
      <c r="O106" s="21"/>
      <c r="P106" s="21"/>
      <c r="Q106" s="21"/>
      <c r="R106" s="21"/>
      <c r="S106" s="21"/>
      <c r="T106" s="3"/>
      <c r="U106" s="3"/>
      <c r="V106" s="110"/>
      <c r="W106" s="3"/>
      <c r="X106" s="3"/>
      <c r="Y106" s="21"/>
      <c r="Z106" s="21"/>
      <c r="AC106" s="20"/>
      <c r="AD106" s="20"/>
      <c r="AE106" s="20"/>
      <c r="AF106" s="20"/>
      <c r="AG106" s="20"/>
      <c r="AH106" s="20"/>
      <c r="AI106" s="21"/>
      <c r="AJ106" s="21"/>
      <c r="AK106" s="21"/>
      <c r="AL106" s="21"/>
      <c r="AM106" s="21"/>
      <c r="AN106" s="21"/>
      <c r="AO106" s="21"/>
      <c r="AP106" s="21"/>
      <c r="AQ106" s="21"/>
      <c r="AR106" s="21"/>
      <c r="AS106" s="21"/>
      <c r="AT106" s="21"/>
      <c r="AU106" s="21"/>
      <c r="AV106" s="21"/>
      <c r="AW106" s="21"/>
      <c r="BM106" s="21"/>
      <c r="BN106" s="21"/>
    </row>
    <row r="107" spans="1:66" s="4" customFormat="1" ht="69" customHeight="1" x14ac:dyDescent="0.25">
      <c r="A107" s="58" t="s">
        <v>109</v>
      </c>
      <c r="B107" s="28" t="s">
        <v>5</v>
      </c>
      <c r="C107" s="28" t="s">
        <v>323</v>
      </c>
      <c r="D107" s="47">
        <f>+D108</f>
        <v>4628000</v>
      </c>
      <c r="E107" s="47">
        <f t="shared" ref="E107:F107" si="33">+E108</f>
        <v>4628000</v>
      </c>
      <c r="F107" s="47">
        <f t="shared" si="33"/>
        <v>476000</v>
      </c>
      <c r="G107" s="3"/>
      <c r="H107" s="3"/>
      <c r="I107" s="3"/>
      <c r="J107" s="3"/>
      <c r="K107" s="3"/>
      <c r="L107" s="3"/>
      <c r="M107" s="3"/>
      <c r="N107" s="3"/>
      <c r="O107" s="3"/>
      <c r="P107" s="3"/>
      <c r="Q107" s="3"/>
      <c r="R107" s="3"/>
      <c r="S107" s="3"/>
      <c r="T107" s="3"/>
      <c r="U107" s="3"/>
      <c r="V107" s="110"/>
      <c r="W107" s="3"/>
      <c r="X107" s="3"/>
      <c r="Y107" s="3"/>
      <c r="Z107" s="3"/>
      <c r="AC107" s="5"/>
      <c r="AD107" s="5"/>
      <c r="AE107" s="5"/>
      <c r="AF107" s="5"/>
      <c r="AG107" s="5"/>
      <c r="AH107" s="5"/>
      <c r="AI107" s="3"/>
      <c r="AJ107" s="3"/>
      <c r="AK107" s="3"/>
      <c r="AL107" s="3"/>
      <c r="AM107" s="3"/>
      <c r="AN107" s="3"/>
      <c r="AO107" s="3"/>
      <c r="AP107" s="3"/>
      <c r="AQ107" s="3"/>
      <c r="AR107" s="6"/>
      <c r="AS107" s="6"/>
      <c r="AT107" s="3"/>
      <c r="AU107" s="3"/>
      <c r="AV107" s="3"/>
      <c r="AW107" s="3"/>
      <c r="BM107" s="3"/>
      <c r="BN107" s="3"/>
    </row>
    <row r="108" spans="1:66" s="4" customFormat="1" ht="76.5" hidden="1" x14ac:dyDescent="0.25">
      <c r="A108" s="58" t="s">
        <v>110</v>
      </c>
      <c r="B108" s="28" t="s">
        <v>5</v>
      </c>
      <c r="C108" s="28" t="s">
        <v>111</v>
      </c>
      <c r="D108" s="47">
        <f>+D109</f>
        <v>4628000</v>
      </c>
      <c r="E108" s="47">
        <f>+E109</f>
        <v>4628000</v>
      </c>
      <c r="F108" s="47">
        <f>+F109</f>
        <v>476000</v>
      </c>
      <c r="G108" s="3"/>
      <c r="H108" s="3"/>
      <c r="I108" s="3"/>
      <c r="J108" s="3"/>
      <c r="K108" s="3"/>
      <c r="L108" s="3"/>
      <c r="M108" s="3"/>
      <c r="N108" s="3"/>
      <c r="O108" s="3"/>
      <c r="P108" s="3"/>
      <c r="Q108" s="3"/>
      <c r="R108" s="3"/>
      <c r="S108" s="3"/>
      <c r="T108" s="3"/>
      <c r="U108" s="3"/>
      <c r="V108" s="110"/>
      <c r="W108" s="3"/>
      <c r="X108" s="3"/>
      <c r="Y108" s="3"/>
      <c r="Z108" s="3"/>
      <c r="AC108" s="5"/>
      <c r="AD108" s="5"/>
      <c r="AE108" s="5"/>
      <c r="AF108" s="5"/>
      <c r="AG108" s="5"/>
      <c r="AH108" s="5"/>
      <c r="AI108" s="3"/>
      <c r="AJ108" s="3"/>
      <c r="AK108" s="3"/>
      <c r="AL108" s="3"/>
      <c r="AM108" s="3"/>
      <c r="AN108" s="3"/>
      <c r="AO108" s="3"/>
      <c r="AP108" s="3"/>
      <c r="AQ108" s="3"/>
      <c r="AR108" s="6"/>
      <c r="AS108" s="6"/>
      <c r="AT108" s="3"/>
      <c r="AU108" s="3"/>
      <c r="AV108" s="3"/>
      <c r="AW108" s="3"/>
      <c r="BM108" s="3"/>
      <c r="BN108" s="3"/>
    </row>
    <row r="109" spans="1:66" s="4" customFormat="1" ht="76.5" hidden="1" x14ac:dyDescent="0.25">
      <c r="A109" s="58" t="s">
        <v>221</v>
      </c>
      <c r="B109" s="28" t="s">
        <v>55</v>
      </c>
      <c r="C109" s="28" t="s">
        <v>220</v>
      </c>
      <c r="D109" s="47">
        <v>4628000</v>
      </c>
      <c r="E109" s="47">
        <v>4628000</v>
      </c>
      <c r="F109" s="47">
        <v>476000</v>
      </c>
      <c r="G109" s="3"/>
      <c r="H109" s="3"/>
      <c r="I109" s="3"/>
      <c r="J109" s="3"/>
      <c r="K109" s="3"/>
      <c r="L109" s="3"/>
      <c r="M109" s="3"/>
      <c r="N109" s="3"/>
      <c r="O109" s="3"/>
      <c r="P109" s="3"/>
      <c r="Q109" s="3"/>
      <c r="R109" s="3"/>
      <c r="S109" s="3"/>
      <c r="T109" s="3"/>
      <c r="U109" s="3"/>
      <c r="V109" s="110"/>
      <c r="W109" s="3"/>
      <c r="X109" s="3"/>
      <c r="Y109" s="3"/>
      <c r="Z109" s="3"/>
      <c r="AC109" s="5"/>
      <c r="AD109" s="5"/>
      <c r="AE109" s="5"/>
      <c r="AF109" s="5"/>
      <c r="AG109" s="5"/>
      <c r="AH109" s="5"/>
      <c r="AI109" s="3"/>
      <c r="AJ109" s="3"/>
      <c r="AK109" s="3"/>
      <c r="AL109" s="3"/>
      <c r="AM109" s="3"/>
      <c r="AN109" s="3"/>
      <c r="AO109" s="3"/>
      <c r="AP109" s="3"/>
      <c r="AQ109" s="3"/>
      <c r="AR109" s="6"/>
      <c r="AS109" s="6"/>
      <c r="AT109" s="3"/>
      <c r="AU109" s="3"/>
      <c r="AV109" s="3"/>
      <c r="AW109" s="3"/>
      <c r="BM109" s="3"/>
      <c r="BN109" s="3"/>
    </row>
    <row r="110" spans="1:66" s="4" customFormat="1" ht="28.35" customHeight="1" x14ac:dyDescent="0.25">
      <c r="A110" s="58" t="s">
        <v>112</v>
      </c>
      <c r="B110" s="28" t="s">
        <v>5</v>
      </c>
      <c r="C110" s="97" t="s">
        <v>324</v>
      </c>
      <c r="D110" s="47">
        <f>+D111+D113</f>
        <v>7564422</v>
      </c>
      <c r="E110" s="47">
        <f t="shared" ref="E110:F110" si="34">+E111+E113</f>
        <v>7564422</v>
      </c>
      <c r="F110" s="47">
        <f t="shared" si="34"/>
        <v>6640422</v>
      </c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110"/>
      <c r="W110" s="3"/>
      <c r="X110" s="3"/>
      <c r="Y110" s="3"/>
      <c r="Z110" s="3"/>
      <c r="AC110" s="5"/>
      <c r="AD110" s="5"/>
      <c r="AE110" s="5"/>
      <c r="AF110" s="5"/>
      <c r="AG110" s="5"/>
      <c r="AH110" s="5"/>
      <c r="AI110" s="3"/>
      <c r="AJ110" s="3"/>
      <c r="AK110" s="3"/>
      <c r="AL110" s="3"/>
      <c r="AM110" s="3"/>
      <c r="AN110" s="3"/>
      <c r="AO110" s="3"/>
      <c r="AP110" s="3"/>
      <c r="AQ110" s="3"/>
      <c r="AR110" s="6"/>
      <c r="AS110" s="6"/>
      <c r="AT110" s="3"/>
      <c r="AU110" s="3"/>
      <c r="AV110" s="3"/>
      <c r="AW110" s="3"/>
      <c r="BM110" s="3"/>
      <c r="BN110" s="3"/>
    </row>
    <row r="111" spans="1:66" s="4" customFormat="1" ht="25.5" hidden="1" x14ac:dyDescent="0.25">
      <c r="A111" s="58" t="s">
        <v>113</v>
      </c>
      <c r="B111" s="28" t="s">
        <v>5</v>
      </c>
      <c r="C111" s="97" t="s">
        <v>114</v>
      </c>
      <c r="D111" s="47">
        <f>+D112</f>
        <v>6256494</v>
      </c>
      <c r="E111" s="47">
        <f>+E112</f>
        <v>6256494</v>
      </c>
      <c r="F111" s="47">
        <f>+F112</f>
        <v>6256494</v>
      </c>
      <c r="G111" s="3"/>
      <c r="H111" s="3"/>
      <c r="I111" s="3"/>
      <c r="J111" s="3"/>
      <c r="K111" s="3"/>
      <c r="L111" s="3"/>
      <c r="M111" s="3"/>
      <c r="N111" s="3"/>
      <c r="O111" s="3"/>
      <c r="P111" s="3"/>
      <c r="Q111" s="3"/>
      <c r="R111" s="3"/>
      <c r="S111" s="3"/>
      <c r="T111" s="3"/>
      <c r="U111" s="3"/>
      <c r="V111" s="110"/>
      <c r="W111" s="3"/>
      <c r="X111" s="3"/>
      <c r="Y111" s="3"/>
      <c r="Z111" s="3"/>
      <c r="AC111" s="5"/>
      <c r="AD111" s="5"/>
      <c r="AE111" s="5"/>
      <c r="AF111" s="5"/>
      <c r="AG111" s="5"/>
      <c r="AH111" s="5"/>
      <c r="AI111" s="3"/>
      <c r="AJ111" s="3"/>
      <c r="AK111" s="3"/>
      <c r="AL111" s="3"/>
      <c r="AM111" s="3"/>
      <c r="AN111" s="3"/>
      <c r="AO111" s="3"/>
      <c r="AP111" s="3"/>
      <c r="AQ111" s="3"/>
      <c r="AR111" s="6"/>
      <c r="AS111" s="6"/>
      <c r="AT111" s="3"/>
      <c r="AU111" s="3"/>
      <c r="AV111" s="3"/>
      <c r="AW111" s="3"/>
      <c r="BM111" s="3"/>
      <c r="BN111" s="3"/>
    </row>
    <row r="112" spans="1:66" s="4" customFormat="1" ht="38.25" hidden="1" x14ac:dyDescent="0.25">
      <c r="A112" s="58" t="s">
        <v>115</v>
      </c>
      <c r="B112" s="28" t="s">
        <v>55</v>
      </c>
      <c r="C112" s="97" t="s">
        <v>116</v>
      </c>
      <c r="D112" s="47">
        <v>6256494</v>
      </c>
      <c r="E112" s="47">
        <v>6256494</v>
      </c>
      <c r="F112" s="47">
        <v>6256494</v>
      </c>
      <c r="G112" s="3"/>
      <c r="H112" s="3"/>
      <c r="I112" s="3"/>
      <c r="J112" s="3"/>
      <c r="K112" s="3"/>
      <c r="L112" s="3"/>
      <c r="M112" s="3"/>
      <c r="N112" s="3"/>
      <c r="O112" s="3"/>
      <c r="P112" s="3"/>
      <c r="Q112" s="3"/>
      <c r="R112" s="3"/>
      <c r="S112" s="3"/>
      <c r="T112" s="3"/>
      <c r="U112" s="3"/>
      <c r="V112" s="29"/>
      <c r="W112" s="3"/>
      <c r="X112" s="3"/>
      <c r="Y112" s="3"/>
      <c r="Z112" s="3"/>
      <c r="AC112" s="5"/>
      <c r="AD112" s="5"/>
      <c r="AE112" s="5"/>
      <c r="AF112" s="5"/>
      <c r="AG112" s="5"/>
      <c r="AH112" s="5"/>
      <c r="AI112" s="3"/>
      <c r="AJ112" s="3"/>
      <c r="AK112" s="3"/>
      <c r="AL112" s="3"/>
      <c r="AM112" s="3"/>
      <c r="AN112" s="3"/>
      <c r="AO112" s="3"/>
      <c r="AP112" s="3"/>
      <c r="AQ112" s="3"/>
      <c r="AR112" s="6"/>
      <c r="AS112" s="6"/>
      <c r="AT112" s="3"/>
      <c r="AU112" s="3"/>
      <c r="AV112" s="3"/>
      <c r="AW112" s="3"/>
      <c r="BM112" s="3"/>
      <c r="BN112" s="3"/>
    </row>
    <row r="113" spans="1:66" s="4" customFormat="1" ht="38.25" hidden="1" x14ac:dyDescent="0.25">
      <c r="A113" s="58" t="s">
        <v>117</v>
      </c>
      <c r="B113" s="28" t="s">
        <v>5</v>
      </c>
      <c r="C113" s="97" t="s">
        <v>118</v>
      </c>
      <c r="D113" s="47">
        <f>+D114</f>
        <v>1307928</v>
      </c>
      <c r="E113" s="47">
        <f>+E114</f>
        <v>1307928</v>
      </c>
      <c r="F113" s="47">
        <f>+F114</f>
        <v>383928</v>
      </c>
      <c r="G113" s="3"/>
      <c r="H113" s="3"/>
      <c r="I113" s="3"/>
      <c r="J113" s="3"/>
      <c r="K113" s="3"/>
      <c r="L113" s="3"/>
      <c r="M113" s="3"/>
      <c r="N113" s="3"/>
      <c r="O113" s="3"/>
      <c r="P113" s="3"/>
      <c r="Q113" s="3"/>
      <c r="R113" s="3"/>
      <c r="S113" s="3"/>
      <c r="T113" s="3"/>
      <c r="U113" s="3"/>
      <c r="V113" s="110"/>
      <c r="W113" s="3"/>
      <c r="X113" s="3"/>
      <c r="Y113" s="3"/>
      <c r="Z113" s="3"/>
      <c r="AC113" s="5"/>
      <c r="AD113" s="5"/>
      <c r="AE113" s="5"/>
      <c r="AF113" s="5"/>
      <c r="AG113" s="5"/>
      <c r="AH113" s="5"/>
      <c r="AI113" s="3"/>
      <c r="AJ113" s="3"/>
      <c r="AK113" s="3"/>
      <c r="AL113" s="3"/>
      <c r="AM113" s="3"/>
      <c r="AN113" s="3"/>
      <c r="AO113" s="3"/>
      <c r="AP113" s="3"/>
      <c r="AQ113" s="3"/>
      <c r="AR113" s="6"/>
      <c r="AS113" s="6"/>
      <c r="AT113" s="3"/>
      <c r="AU113" s="3"/>
      <c r="AV113" s="3"/>
      <c r="AW113" s="3"/>
      <c r="BM113" s="3"/>
      <c r="BN113" s="3"/>
    </row>
    <row r="114" spans="1:66" s="4" customFormat="1" ht="51" hidden="1" x14ac:dyDescent="0.25">
      <c r="A114" s="58" t="s">
        <v>119</v>
      </c>
      <c r="B114" s="28" t="s">
        <v>55</v>
      </c>
      <c r="C114" s="97" t="s">
        <v>120</v>
      </c>
      <c r="D114" s="47">
        <v>1307928</v>
      </c>
      <c r="E114" s="47">
        <v>1307928</v>
      </c>
      <c r="F114" s="47">
        <v>383928</v>
      </c>
      <c r="G114" s="3"/>
      <c r="H114" s="3"/>
      <c r="I114" s="3"/>
      <c r="J114" s="3"/>
      <c r="K114" s="3"/>
      <c r="L114" s="3"/>
      <c r="M114" s="3"/>
      <c r="N114" s="3"/>
      <c r="O114" s="3"/>
      <c r="P114" s="3"/>
      <c r="Q114" s="3"/>
      <c r="R114" s="3"/>
      <c r="S114" s="3"/>
      <c r="T114" s="3"/>
      <c r="U114" s="3"/>
      <c r="V114" s="110"/>
      <c r="W114" s="3"/>
      <c r="X114" s="3"/>
      <c r="Y114" s="3"/>
      <c r="Z114" s="3"/>
      <c r="AC114" s="5"/>
      <c r="AD114" s="5"/>
      <c r="AE114" s="5"/>
      <c r="AF114" s="5"/>
      <c r="AG114" s="5"/>
      <c r="AH114" s="5"/>
      <c r="AI114" s="3"/>
      <c r="AJ114" s="3"/>
      <c r="AK114" s="3"/>
      <c r="AL114" s="3"/>
      <c r="AM114" s="3"/>
      <c r="AN114" s="3"/>
      <c r="AO114" s="3"/>
      <c r="AP114" s="3"/>
      <c r="AQ114" s="3"/>
      <c r="AR114" s="6"/>
      <c r="AS114" s="6"/>
      <c r="AT114" s="3"/>
      <c r="AU114" s="3"/>
      <c r="AV114" s="3"/>
      <c r="AW114" s="3"/>
      <c r="BM114" s="3"/>
      <c r="BN114" s="3"/>
    </row>
    <row r="115" spans="1:66" s="4" customFormat="1" ht="16.7" customHeight="1" x14ac:dyDescent="0.25">
      <c r="A115" s="58" t="s">
        <v>121</v>
      </c>
      <c r="B115" s="15" t="s">
        <v>5</v>
      </c>
      <c r="C115" s="16" t="s">
        <v>325</v>
      </c>
      <c r="D115" s="47">
        <f>+D116+D146+D148+D152+D156</f>
        <v>14269352.640000001</v>
      </c>
      <c r="E115" s="47">
        <f>+E116+E146+E148+E152+E156</f>
        <v>14702007.449999999</v>
      </c>
      <c r="F115" s="47">
        <f>+F116+F146+F148+F152+F156</f>
        <v>15157862.370000001</v>
      </c>
      <c r="G115" s="3"/>
      <c r="H115" s="3"/>
      <c r="I115" s="3"/>
      <c r="J115" s="3"/>
      <c r="K115" s="3"/>
      <c r="L115" s="3"/>
      <c r="M115" s="3"/>
      <c r="N115" s="3"/>
      <c r="O115" s="3"/>
      <c r="P115" s="3"/>
      <c r="Q115" s="3"/>
      <c r="R115" s="3"/>
      <c r="S115" s="3"/>
      <c r="T115" s="3"/>
      <c r="U115" s="3"/>
      <c r="V115" s="110"/>
      <c r="W115" s="3"/>
      <c r="X115" s="3"/>
      <c r="Y115" s="3"/>
      <c r="Z115" s="3"/>
      <c r="AC115" s="5"/>
      <c r="AD115" s="5"/>
      <c r="AE115" s="5"/>
      <c r="AF115" s="5"/>
      <c r="AG115" s="5"/>
      <c r="AH115" s="5"/>
      <c r="AI115" s="3"/>
      <c r="AJ115" s="3"/>
      <c r="AK115" s="3"/>
      <c r="AL115" s="3"/>
      <c r="AM115" s="3"/>
      <c r="AN115" s="3"/>
      <c r="AO115" s="3"/>
      <c r="AP115" s="30"/>
      <c r="AQ115" s="3"/>
      <c r="AR115" s="6"/>
      <c r="AS115" s="6"/>
      <c r="AT115" s="3"/>
      <c r="AU115" s="3"/>
      <c r="AV115" s="3"/>
      <c r="AW115" s="3"/>
      <c r="BM115" s="3"/>
      <c r="BN115" s="3"/>
    </row>
    <row r="116" spans="1:66" s="4" customFormat="1" ht="29.45" customHeight="1" x14ac:dyDescent="0.25">
      <c r="A116" s="58" t="s">
        <v>122</v>
      </c>
      <c r="B116" s="15" t="s">
        <v>5</v>
      </c>
      <c r="C116" s="16" t="s">
        <v>326</v>
      </c>
      <c r="D116" s="47">
        <f>+D117+D120+D123+D134+D140+D143+D132+D138+D126+D128+D130+D136</f>
        <v>2479100</v>
      </c>
      <c r="E116" s="47">
        <f>+E117+E120+E123+E134+E140+E143+E132+E138+E126+E128+E130+E136</f>
        <v>2471600</v>
      </c>
      <c r="F116" s="47">
        <f t="shared" ref="F116" si="35">+F117+F120+F123+F134+F140+F143+F132+F138+F126+F128+F130+F136</f>
        <v>2474400</v>
      </c>
      <c r="G116" s="3"/>
      <c r="H116" s="3"/>
      <c r="I116" s="3"/>
      <c r="J116" s="3"/>
      <c r="K116" s="3"/>
      <c r="L116" s="3"/>
      <c r="M116" s="3"/>
      <c r="N116" s="3"/>
      <c r="O116" s="3"/>
      <c r="P116" s="3"/>
      <c r="Q116" s="3"/>
      <c r="R116" s="3"/>
      <c r="S116" s="3"/>
      <c r="T116" s="3"/>
      <c r="U116" s="3"/>
      <c r="V116" s="110"/>
      <c r="W116" s="3"/>
      <c r="X116" s="3"/>
      <c r="Y116" s="3"/>
      <c r="Z116" s="3"/>
      <c r="AC116" s="5"/>
      <c r="AD116" s="5"/>
      <c r="AE116" s="5"/>
      <c r="AF116" s="5"/>
      <c r="AG116" s="5"/>
      <c r="AH116" s="5"/>
      <c r="AI116" s="3"/>
      <c r="AJ116" s="3"/>
      <c r="AK116" s="3"/>
      <c r="AL116" s="3"/>
      <c r="AM116" s="3"/>
      <c r="AN116" s="3"/>
      <c r="AO116" s="3"/>
      <c r="AP116" s="3"/>
      <c r="AQ116" s="3"/>
      <c r="AR116" s="6"/>
      <c r="AS116" s="6"/>
      <c r="AT116" s="3"/>
      <c r="AU116" s="3"/>
      <c r="AV116" s="3"/>
      <c r="AW116" s="3"/>
      <c r="BM116" s="3"/>
      <c r="BN116" s="3"/>
    </row>
    <row r="117" spans="1:66" s="4" customFormat="1" ht="46.35" hidden="1" customHeight="1" x14ac:dyDescent="0.2">
      <c r="A117" s="58" t="s">
        <v>123</v>
      </c>
      <c r="B117" s="15" t="s">
        <v>5</v>
      </c>
      <c r="C117" s="55" t="s">
        <v>124</v>
      </c>
      <c r="D117" s="47">
        <f>+D118+D119</f>
        <v>46500</v>
      </c>
      <c r="E117" s="47">
        <f t="shared" ref="E117:F117" si="36">+E118+E119</f>
        <v>47500</v>
      </c>
      <c r="F117" s="47">
        <f t="shared" si="36"/>
        <v>48600</v>
      </c>
      <c r="G117" s="3"/>
      <c r="H117" s="3"/>
      <c r="I117" s="3"/>
      <c r="J117" s="3"/>
      <c r="K117" s="3"/>
      <c r="L117" s="3"/>
      <c r="M117" s="3"/>
      <c r="N117" s="3"/>
      <c r="O117" s="3"/>
      <c r="P117" s="3"/>
      <c r="Q117" s="3"/>
      <c r="R117" s="3"/>
      <c r="S117" s="3"/>
      <c r="T117" s="3"/>
      <c r="U117" s="3"/>
      <c r="V117" s="110"/>
      <c r="W117" s="3"/>
      <c r="X117" s="3"/>
      <c r="Y117" s="3"/>
      <c r="Z117" s="3"/>
      <c r="AC117" s="5"/>
      <c r="AD117" s="5"/>
      <c r="AE117" s="5"/>
      <c r="AF117" s="5"/>
      <c r="AG117" s="5"/>
      <c r="AH117" s="5"/>
      <c r="AI117" s="3"/>
      <c r="AJ117" s="3"/>
      <c r="AK117" s="3"/>
      <c r="AL117" s="3"/>
      <c r="AM117" s="3"/>
      <c r="AN117" s="3"/>
      <c r="AO117" s="3"/>
      <c r="AP117" s="3"/>
      <c r="AQ117" s="3"/>
      <c r="AR117" s="3"/>
      <c r="AS117" s="3"/>
      <c r="AT117" s="3"/>
      <c r="AU117" s="3"/>
      <c r="AV117" s="3"/>
      <c r="AW117" s="3"/>
      <c r="BM117" s="3"/>
      <c r="BN117" s="3"/>
    </row>
    <row r="118" spans="1:66" s="4" customFormat="1" ht="63.75" hidden="1" x14ac:dyDescent="0.2">
      <c r="A118" s="58" t="s">
        <v>125</v>
      </c>
      <c r="B118" s="15" t="s">
        <v>126</v>
      </c>
      <c r="C118" s="55" t="s">
        <v>127</v>
      </c>
      <c r="D118" s="47">
        <v>25500</v>
      </c>
      <c r="E118" s="47">
        <v>26500</v>
      </c>
      <c r="F118" s="47">
        <v>27600</v>
      </c>
      <c r="G118" s="3"/>
      <c r="H118" s="3"/>
      <c r="I118" s="3"/>
      <c r="J118" s="3"/>
      <c r="K118" s="3"/>
      <c r="L118" s="3"/>
      <c r="M118" s="3"/>
      <c r="N118" s="3"/>
      <c r="O118" s="3"/>
      <c r="P118" s="3"/>
      <c r="Q118" s="3"/>
      <c r="R118" s="3"/>
      <c r="S118" s="3"/>
      <c r="T118" s="3"/>
      <c r="U118" s="3"/>
      <c r="V118" s="110"/>
      <c r="W118" s="3"/>
      <c r="X118" s="3"/>
      <c r="Y118" s="3"/>
      <c r="Z118" s="3"/>
      <c r="AC118" s="5"/>
      <c r="AD118" s="5"/>
      <c r="AE118" s="5"/>
      <c r="AF118" s="5"/>
      <c r="AG118" s="5"/>
      <c r="AH118" s="5"/>
      <c r="AI118" s="3"/>
      <c r="AJ118" s="3"/>
      <c r="AK118" s="3"/>
      <c r="AL118" s="3"/>
      <c r="AM118" s="31"/>
      <c r="AN118" s="3"/>
      <c r="AO118" s="3"/>
      <c r="AP118" s="3"/>
      <c r="AQ118" s="3"/>
      <c r="AR118" s="3"/>
      <c r="AS118" s="3"/>
      <c r="AT118" s="3"/>
      <c r="AU118" s="3"/>
      <c r="AV118" s="3"/>
      <c r="AW118" s="3"/>
      <c r="BM118" s="3"/>
      <c r="BN118" s="3"/>
    </row>
    <row r="119" spans="1:66" s="4" customFormat="1" ht="63.75" hidden="1" x14ac:dyDescent="0.2">
      <c r="A119" s="58" t="s">
        <v>125</v>
      </c>
      <c r="B119" s="15" t="s">
        <v>128</v>
      </c>
      <c r="C119" s="55" t="s">
        <v>127</v>
      </c>
      <c r="D119" s="47">
        <f>200+6400+1300+1600+11500</f>
        <v>21000</v>
      </c>
      <c r="E119" s="47">
        <f>200+6400+1300+1600+11500</f>
        <v>21000</v>
      </c>
      <c r="F119" s="47">
        <f>200+6400+1300+1600+11500</f>
        <v>21000</v>
      </c>
      <c r="G119" s="3"/>
      <c r="H119" s="3"/>
      <c r="I119" s="3"/>
      <c r="J119" s="3"/>
      <c r="K119" s="3"/>
      <c r="L119" s="3"/>
      <c r="M119" s="3"/>
      <c r="N119" s="3"/>
      <c r="O119" s="3"/>
      <c r="P119" s="3"/>
      <c r="Q119" s="3"/>
      <c r="R119" s="3"/>
      <c r="S119" s="3"/>
      <c r="T119" s="3"/>
      <c r="U119" s="3"/>
      <c r="V119" s="110"/>
      <c r="W119" s="3"/>
      <c r="X119" s="3"/>
      <c r="Y119" s="3"/>
      <c r="Z119" s="3"/>
      <c r="AC119" s="5"/>
      <c r="AD119" s="5"/>
      <c r="AE119" s="5"/>
      <c r="AF119" s="5"/>
      <c r="AG119" s="5"/>
      <c r="AH119" s="5"/>
      <c r="AI119" s="3"/>
      <c r="AJ119" s="3"/>
      <c r="AK119" s="3"/>
      <c r="AL119" s="3"/>
      <c r="AM119" s="31"/>
      <c r="AN119" s="3"/>
      <c r="AO119" s="3"/>
      <c r="AP119" s="3"/>
      <c r="AQ119" s="3"/>
      <c r="AR119" s="3"/>
      <c r="AS119" s="3"/>
      <c r="AT119" s="3"/>
      <c r="AU119" s="3"/>
      <c r="AV119" s="3"/>
      <c r="AW119" s="3"/>
      <c r="BM119" s="3"/>
      <c r="BN119" s="3"/>
    </row>
    <row r="120" spans="1:66" s="4" customFormat="1" ht="63.75" hidden="1" x14ac:dyDescent="0.2">
      <c r="A120" s="58" t="s">
        <v>129</v>
      </c>
      <c r="B120" s="15" t="s">
        <v>5</v>
      </c>
      <c r="C120" s="55" t="s">
        <v>130</v>
      </c>
      <c r="D120" s="47">
        <f>+D121+D122</f>
        <v>277600</v>
      </c>
      <c r="E120" s="47">
        <f t="shared" ref="E120:F120" si="37">+E121+E122</f>
        <v>278000</v>
      </c>
      <c r="F120" s="47">
        <f t="shared" si="37"/>
        <v>278300</v>
      </c>
      <c r="G120" s="3"/>
      <c r="H120" s="3"/>
      <c r="I120" s="3"/>
      <c r="J120" s="3"/>
      <c r="K120" s="3"/>
      <c r="L120" s="3"/>
      <c r="M120" s="3"/>
      <c r="N120" s="3"/>
      <c r="O120" s="3"/>
      <c r="P120" s="3"/>
      <c r="Q120" s="3"/>
      <c r="R120" s="3"/>
      <c r="S120" s="3"/>
      <c r="T120" s="3"/>
      <c r="U120" s="3"/>
      <c r="V120" s="110"/>
      <c r="W120" s="3"/>
      <c r="X120" s="3"/>
      <c r="Y120" s="3"/>
      <c r="Z120" s="3"/>
      <c r="AC120" s="5"/>
      <c r="AD120" s="5"/>
      <c r="AE120" s="5"/>
      <c r="AF120" s="5"/>
      <c r="AG120" s="5"/>
      <c r="AH120" s="5"/>
      <c r="AI120" s="3"/>
      <c r="AJ120" s="3"/>
      <c r="AK120" s="3"/>
      <c r="AL120" s="3"/>
      <c r="AM120" s="3"/>
      <c r="AN120" s="3"/>
      <c r="AO120" s="3"/>
      <c r="AP120" s="3"/>
      <c r="AQ120" s="3"/>
      <c r="AR120" s="3"/>
      <c r="AS120" s="3"/>
      <c r="AT120" s="3"/>
      <c r="AU120" s="3"/>
      <c r="AV120" s="3"/>
      <c r="AW120" s="3"/>
      <c r="BM120" s="3"/>
      <c r="BN120" s="3"/>
    </row>
    <row r="121" spans="1:66" s="4" customFormat="1" ht="89.25" hidden="1" x14ac:dyDescent="0.2">
      <c r="A121" s="58" t="s">
        <v>131</v>
      </c>
      <c r="B121" s="15" t="s">
        <v>126</v>
      </c>
      <c r="C121" s="55" t="s">
        <v>132</v>
      </c>
      <c r="D121" s="47">
        <f>1900+4500+2300</f>
        <v>8700</v>
      </c>
      <c r="E121" s="47">
        <f>2000+4700+2400</f>
        <v>9100</v>
      </c>
      <c r="F121" s="47">
        <f>2100+4800+2500</f>
        <v>9400</v>
      </c>
      <c r="G121" s="3"/>
      <c r="H121" s="3"/>
      <c r="I121" s="3"/>
      <c r="J121" s="3"/>
      <c r="K121" s="3"/>
      <c r="L121" s="3"/>
      <c r="M121" s="3"/>
      <c r="N121" s="3"/>
      <c r="O121" s="3"/>
      <c r="P121" s="3"/>
      <c r="Q121" s="3"/>
      <c r="R121" s="3"/>
      <c r="S121" s="3"/>
      <c r="T121" s="3"/>
      <c r="U121" s="3"/>
      <c r="V121" s="110"/>
      <c r="W121" s="3"/>
      <c r="X121" s="3"/>
      <c r="Y121" s="3"/>
      <c r="Z121" s="3"/>
      <c r="AC121" s="5"/>
      <c r="AD121" s="5"/>
      <c r="AE121" s="5"/>
      <c r="AF121" s="5"/>
      <c r="AG121" s="5"/>
      <c r="AH121" s="5"/>
      <c r="AI121" s="3"/>
      <c r="AJ121" s="3"/>
      <c r="AK121" s="3"/>
      <c r="AL121" s="3"/>
      <c r="AM121" s="31"/>
      <c r="AN121" s="3"/>
      <c r="AO121" s="3"/>
      <c r="AP121" s="3"/>
      <c r="AQ121" s="3"/>
      <c r="AR121" s="3"/>
      <c r="AS121" s="3"/>
      <c r="AT121" s="3"/>
      <c r="AU121" s="3"/>
      <c r="AV121" s="3"/>
      <c r="AW121" s="3"/>
      <c r="BM121" s="3"/>
      <c r="BN121" s="3"/>
    </row>
    <row r="122" spans="1:66" s="4" customFormat="1" ht="81" hidden="1" customHeight="1" x14ac:dyDescent="0.2">
      <c r="A122" s="58" t="s">
        <v>131</v>
      </c>
      <c r="B122" s="15" t="s">
        <v>128</v>
      </c>
      <c r="C122" s="55" t="s">
        <v>132</v>
      </c>
      <c r="D122" s="47">
        <f>24500+81000+10700+152700</f>
        <v>268900</v>
      </c>
      <c r="E122" s="47">
        <f t="shared" ref="E122:F122" si="38">24500+81000+10700+152700</f>
        <v>268900</v>
      </c>
      <c r="F122" s="47">
        <f t="shared" si="38"/>
        <v>268900</v>
      </c>
      <c r="G122" s="3"/>
      <c r="H122" s="3"/>
      <c r="I122" s="3"/>
      <c r="J122" s="3"/>
      <c r="K122" s="3"/>
      <c r="L122" s="3"/>
      <c r="M122" s="3"/>
      <c r="N122" s="3"/>
      <c r="O122" s="3"/>
      <c r="P122" s="3"/>
      <c r="Q122" s="3"/>
      <c r="R122" s="3"/>
      <c r="S122" s="3"/>
      <c r="T122" s="3"/>
      <c r="U122" s="3"/>
      <c r="V122" s="110"/>
      <c r="W122" s="3"/>
      <c r="X122" s="3"/>
      <c r="Y122" s="3"/>
      <c r="Z122" s="3"/>
      <c r="AC122" s="5"/>
      <c r="AD122" s="5"/>
      <c r="AE122" s="5"/>
      <c r="AF122" s="5"/>
      <c r="AG122" s="5"/>
      <c r="AH122" s="5"/>
      <c r="AI122" s="3"/>
      <c r="AJ122" s="3"/>
      <c r="AK122" s="3"/>
      <c r="AL122" s="3"/>
      <c r="AM122" s="31"/>
      <c r="AN122" s="3"/>
      <c r="AO122" s="3"/>
      <c r="AP122" s="3"/>
      <c r="AQ122" s="3"/>
      <c r="AR122" s="3"/>
      <c r="AS122" s="3"/>
      <c r="AT122" s="3"/>
      <c r="AU122" s="3"/>
      <c r="AV122" s="3"/>
      <c r="AW122" s="3"/>
      <c r="BM122" s="3"/>
      <c r="BN122" s="3"/>
    </row>
    <row r="123" spans="1:66" s="4" customFormat="1" ht="52.35" hidden="1" customHeight="1" x14ac:dyDescent="0.2">
      <c r="A123" s="58" t="s">
        <v>133</v>
      </c>
      <c r="B123" s="15" t="s">
        <v>5</v>
      </c>
      <c r="C123" s="55" t="s">
        <v>134</v>
      </c>
      <c r="D123" s="47">
        <f>+D125+D124</f>
        <v>219900</v>
      </c>
      <c r="E123" s="47">
        <f t="shared" ref="E123:F123" si="39">+E125+E124</f>
        <v>209900</v>
      </c>
      <c r="F123" s="47">
        <f t="shared" si="39"/>
        <v>210000</v>
      </c>
      <c r="G123" s="3"/>
      <c r="H123" s="3"/>
      <c r="I123" s="3"/>
      <c r="J123" s="3"/>
      <c r="K123" s="3"/>
      <c r="L123" s="3"/>
      <c r="M123" s="3"/>
      <c r="N123" s="3"/>
      <c r="O123" s="3"/>
      <c r="P123" s="3"/>
      <c r="Q123" s="3"/>
      <c r="R123" s="3"/>
      <c r="S123" s="3"/>
      <c r="T123" s="3"/>
      <c r="U123" s="3"/>
      <c r="V123" s="110"/>
      <c r="W123" s="3"/>
      <c r="X123" s="3"/>
      <c r="Y123" s="3"/>
      <c r="Z123" s="3"/>
      <c r="AC123" s="5"/>
      <c r="AD123" s="5"/>
      <c r="AE123" s="5"/>
      <c r="AF123" s="5"/>
      <c r="AG123" s="5"/>
      <c r="AH123" s="5"/>
      <c r="AI123" s="3"/>
      <c r="AJ123" s="3"/>
      <c r="AK123" s="3"/>
      <c r="AL123" s="3"/>
      <c r="AM123" s="3"/>
      <c r="AN123" s="3"/>
      <c r="AO123" s="3"/>
      <c r="AP123" s="3"/>
      <c r="AQ123" s="3"/>
      <c r="AR123" s="3"/>
      <c r="AS123" s="3"/>
      <c r="AT123" s="3"/>
      <c r="AU123" s="3"/>
      <c r="AV123" s="3"/>
      <c r="AW123" s="3"/>
      <c r="BM123" s="3"/>
      <c r="BN123" s="3"/>
    </row>
    <row r="124" spans="1:66" s="4" customFormat="1" ht="69.599999999999994" hidden="1" customHeight="1" x14ac:dyDescent="0.2">
      <c r="A124" s="58" t="s">
        <v>135</v>
      </c>
      <c r="B124" s="15" t="s">
        <v>126</v>
      </c>
      <c r="C124" s="55" t="s">
        <v>136</v>
      </c>
      <c r="D124" s="47">
        <f>200+1900</f>
        <v>2100</v>
      </c>
      <c r="E124" s="47">
        <f>200+2000</f>
        <v>2200</v>
      </c>
      <c r="F124" s="47">
        <f>200+2100</f>
        <v>2300</v>
      </c>
      <c r="G124" s="3"/>
      <c r="H124" s="3"/>
      <c r="I124" s="3"/>
      <c r="J124" s="3"/>
      <c r="K124" s="3"/>
      <c r="L124" s="3"/>
      <c r="M124" s="3"/>
      <c r="N124" s="3"/>
      <c r="O124" s="3"/>
      <c r="P124" s="3"/>
      <c r="Q124" s="3"/>
      <c r="R124" s="3"/>
      <c r="S124" s="3"/>
      <c r="T124" s="3"/>
      <c r="U124" s="3"/>
      <c r="V124" s="110"/>
      <c r="W124" s="3"/>
      <c r="X124" s="3"/>
      <c r="Y124" s="3"/>
      <c r="Z124" s="3"/>
      <c r="AC124" s="5"/>
      <c r="AD124" s="5"/>
      <c r="AE124" s="5"/>
      <c r="AF124" s="5"/>
      <c r="AG124" s="5"/>
      <c r="AH124" s="5"/>
      <c r="AI124" s="3"/>
      <c r="AJ124" s="3"/>
      <c r="AK124" s="3"/>
      <c r="AL124" s="3"/>
      <c r="AM124" s="3"/>
      <c r="AN124" s="3"/>
      <c r="AO124" s="3"/>
      <c r="AP124" s="3"/>
      <c r="AQ124" s="3"/>
      <c r="AR124" s="3"/>
      <c r="AS124" s="3"/>
      <c r="AT124" s="3"/>
      <c r="AU124" s="3"/>
      <c r="AV124" s="3"/>
      <c r="AW124" s="3"/>
      <c r="BM124" s="3"/>
      <c r="BN124" s="3"/>
    </row>
    <row r="125" spans="1:66" s="4" customFormat="1" ht="66.599999999999994" hidden="1" customHeight="1" x14ac:dyDescent="0.2">
      <c r="A125" s="58" t="s">
        <v>135</v>
      </c>
      <c r="B125" s="15" t="s">
        <v>128</v>
      </c>
      <c r="C125" s="55" t="s">
        <v>136</v>
      </c>
      <c r="D125" s="47">
        <f>600+2500+9500+139300+55800+10100</f>
        <v>217800</v>
      </c>
      <c r="E125" s="47">
        <f>600+2500+9500+139300+55800</f>
        <v>207700</v>
      </c>
      <c r="F125" s="47">
        <f>55800+600+2500+9500+139300</f>
        <v>207700</v>
      </c>
      <c r="G125" s="3"/>
      <c r="H125" s="3"/>
      <c r="I125" s="3"/>
      <c r="J125" s="3"/>
      <c r="K125" s="3"/>
      <c r="L125" s="3"/>
      <c r="M125" s="3"/>
      <c r="N125" s="3"/>
      <c r="O125" s="3"/>
      <c r="P125" s="3"/>
      <c r="Q125" s="3"/>
      <c r="R125" s="3"/>
      <c r="S125" s="3"/>
      <c r="T125" s="3"/>
      <c r="U125" s="3"/>
      <c r="V125" s="110"/>
      <c r="W125" s="3"/>
      <c r="X125" s="3"/>
      <c r="Y125" s="3"/>
      <c r="Z125" s="3"/>
      <c r="AC125" s="5"/>
      <c r="AD125" s="5"/>
      <c r="AE125" s="5"/>
      <c r="AF125" s="5"/>
      <c r="AG125" s="5"/>
      <c r="AH125" s="5"/>
      <c r="AI125" s="3"/>
      <c r="AJ125" s="3"/>
      <c r="AK125" s="3"/>
      <c r="AL125" s="3"/>
      <c r="AM125" s="31"/>
      <c r="AN125" s="3"/>
      <c r="AO125" s="3"/>
      <c r="AP125" s="3"/>
      <c r="AQ125" s="3"/>
      <c r="AR125" s="3"/>
      <c r="AS125" s="3"/>
      <c r="AT125" s="3"/>
      <c r="AU125" s="3"/>
      <c r="AV125" s="3"/>
      <c r="AW125" s="3"/>
      <c r="BM125" s="3"/>
      <c r="BN125" s="3"/>
    </row>
    <row r="126" spans="1:66" s="4" customFormat="1" ht="56.45" hidden="1" customHeight="1" x14ac:dyDescent="0.2">
      <c r="A126" s="58" t="s">
        <v>249</v>
      </c>
      <c r="B126" s="15" t="s">
        <v>5</v>
      </c>
      <c r="C126" s="55" t="s">
        <v>250</v>
      </c>
      <c r="D126" s="47">
        <f>+D127</f>
        <v>2500</v>
      </c>
      <c r="E126" s="47">
        <f t="shared" ref="E126:F126" si="40">+E127</f>
        <v>2500</v>
      </c>
      <c r="F126" s="47">
        <f t="shared" si="40"/>
        <v>2500</v>
      </c>
      <c r="G126" s="3"/>
      <c r="H126" s="3"/>
      <c r="I126" s="3"/>
      <c r="J126" s="3"/>
      <c r="K126" s="3"/>
      <c r="L126" s="3"/>
      <c r="M126" s="3"/>
      <c r="N126" s="3"/>
      <c r="O126" s="3"/>
      <c r="P126" s="3"/>
      <c r="Q126" s="3"/>
      <c r="R126" s="3"/>
      <c r="S126" s="3"/>
      <c r="T126" s="3"/>
      <c r="U126" s="3"/>
      <c r="V126" s="110"/>
      <c r="W126" s="3"/>
      <c r="X126" s="3"/>
      <c r="Y126" s="3"/>
      <c r="Z126" s="3"/>
      <c r="AC126" s="5"/>
      <c r="AD126" s="5"/>
      <c r="AE126" s="5"/>
      <c r="AF126" s="5"/>
      <c r="AG126" s="5"/>
      <c r="AH126" s="5"/>
      <c r="AI126" s="3"/>
      <c r="AJ126" s="3"/>
      <c r="AK126" s="3"/>
      <c r="AL126" s="3"/>
      <c r="AM126" s="31"/>
      <c r="AN126" s="3"/>
      <c r="AO126" s="3"/>
      <c r="AP126" s="3"/>
      <c r="AQ126" s="3"/>
      <c r="AR126" s="3"/>
      <c r="AS126" s="3"/>
      <c r="AT126" s="3"/>
      <c r="AU126" s="3"/>
      <c r="AV126" s="3"/>
      <c r="AW126" s="3"/>
      <c r="BM126" s="3"/>
      <c r="BN126" s="3"/>
    </row>
    <row r="127" spans="1:66" s="4" customFormat="1" ht="76.5" hidden="1" x14ac:dyDescent="0.2">
      <c r="A127" s="63" t="s">
        <v>248</v>
      </c>
      <c r="B127" s="15" t="s">
        <v>128</v>
      </c>
      <c r="C127" s="55" t="s">
        <v>245</v>
      </c>
      <c r="D127" s="47">
        <v>2500</v>
      </c>
      <c r="E127" s="47">
        <v>2500</v>
      </c>
      <c r="F127" s="47">
        <v>2500</v>
      </c>
      <c r="G127" s="3"/>
      <c r="H127" s="3"/>
      <c r="I127" s="3"/>
      <c r="J127" s="3"/>
      <c r="K127" s="3"/>
      <c r="L127" s="3"/>
      <c r="M127" s="3"/>
      <c r="N127" s="3"/>
      <c r="O127" s="3"/>
      <c r="P127" s="3"/>
      <c r="Q127" s="3"/>
      <c r="R127" s="3"/>
      <c r="S127" s="3"/>
      <c r="T127" s="3"/>
      <c r="U127" s="3"/>
      <c r="V127" s="110"/>
      <c r="W127" s="3"/>
      <c r="X127" s="3"/>
      <c r="Y127" s="3"/>
      <c r="Z127" s="3"/>
      <c r="AC127" s="5"/>
      <c r="AD127" s="5"/>
      <c r="AE127" s="5"/>
      <c r="AF127" s="5"/>
      <c r="AG127" s="5"/>
      <c r="AH127" s="5"/>
      <c r="AI127" s="3"/>
      <c r="AJ127" s="3"/>
      <c r="AK127" s="3"/>
      <c r="AL127" s="3"/>
      <c r="AM127" s="31"/>
      <c r="AN127" s="3"/>
      <c r="AO127" s="3"/>
      <c r="AP127" s="3"/>
      <c r="AQ127" s="3"/>
      <c r="AR127" s="3"/>
      <c r="AS127" s="3"/>
      <c r="AT127" s="3"/>
      <c r="AU127" s="3"/>
      <c r="AV127" s="3"/>
      <c r="AW127" s="3"/>
      <c r="BM127" s="3"/>
      <c r="BN127" s="3"/>
    </row>
    <row r="128" spans="1:66" s="4" customFormat="1" ht="51" hidden="1" x14ac:dyDescent="0.2">
      <c r="A128" s="63" t="s">
        <v>253</v>
      </c>
      <c r="B128" s="15" t="s">
        <v>5</v>
      </c>
      <c r="C128" s="55" t="s">
        <v>274</v>
      </c>
      <c r="D128" s="47">
        <f>+D129</f>
        <v>800</v>
      </c>
      <c r="E128" s="47">
        <f t="shared" ref="E128:F128" si="41">+E129</f>
        <v>800</v>
      </c>
      <c r="F128" s="47">
        <f t="shared" si="41"/>
        <v>800</v>
      </c>
      <c r="G128" s="3"/>
      <c r="H128" s="3"/>
      <c r="I128" s="3"/>
      <c r="J128" s="3"/>
      <c r="K128" s="3"/>
      <c r="L128" s="3"/>
      <c r="M128" s="3"/>
      <c r="N128" s="3"/>
      <c r="O128" s="3"/>
      <c r="P128" s="3"/>
      <c r="Q128" s="3"/>
      <c r="R128" s="3"/>
      <c r="S128" s="3"/>
      <c r="T128" s="3"/>
      <c r="U128" s="3"/>
      <c r="V128" s="110"/>
      <c r="W128" s="3"/>
      <c r="X128" s="3"/>
      <c r="Y128" s="3"/>
      <c r="Z128" s="3"/>
      <c r="AC128" s="5"/>
      <c r="AD128" s="5"/>
      <c r="AE128" s="5"/>
      <c r="AF128" s="5"/>
      <c r="AG128" s="5"/>
      <c r="AH128" s="5"/>
      <c r="AI128" s="3"/>
      <c r="AJ128" s="3"/>
      <c r="AK128" s="3"/>
      <c r="AL128" s="3"/>
      <c r="AM128" s="31"/>
      <c r="AN128" s="3"/>
      <c r="AO128" s="3"/>
      <c r="AP128" s="3"/>
      <c r="AQ128" s="3"/>
      <c r="AR128" s="3"/>
      <c r="AS128" s="3"/>
      <c r="AT128" s="3"/>
      <c r="AU128" s="3"/>
      <c r="AV128" s="3"/>
      <c r="AW128" s="3"/>
      <c r="BM128" s="3"/>
      <c r="BN128" s="3"/>
    </row>
    <row r="129" spans="1:66" s="4" customFormat="1" ht="72" hidden="1" customHeight="1" x14ac:dyDescent="0.2">
      <c r="A129" s="63" t="s">
        <v>252</v>
      </c>
      <c r="B129" s="15" t="s">
        <v>128</v>
      </c>
      <c r="C129" s="55" t="s">
        <v>251</v>
      </c>
      <c r="D129" s="47">
        <v>800</v>
      </c>
      <c r="E129" s="47">
        <v>800</v>
      </c>
      <c r="F129" s="47">
        <v>800</v>
      </c>
      <c r="G129" s="3"/>
      <c r="H129" s="3"/>
      <c r="I129" s="3"/>
      <c r="J129" s="3"/>
      <c r="K129" s="3"/>
      <c r="L129" s="3"/>
      <c r="M129" s="3"/>
      <c r="N129" s="3"/>
      <c r="O129" s="3"/>
      <c r="P129" s="3"/>
      <c r="Q129" s="3"/>
      <c r="R129" s="3"/>
      <c r="S129" s="3"/>
      <c r="T129" s="3"/>
      <c r="U129" s="3"/>
      <c r="V129" s="110"/>
      <c r="W129" s="3"/>
      <c r="X129" s="3"/>
      <c r="Y129" s="3"/>
      <c r="Z129" s="3"/>
      <c r="AC129" s="5"/>
      <c r="AD129" s="5"/>
      <c r="AE129" s="5"/>
      <c r="AF129" s="5"/>
      <c r="AG129" s="5"/>
      <c r="AH129" s="5"/>
      <c r="AI129" s="3"/>
      <c r="AJ129" s="3"/>
      <c r="AK129" s="3"/>
      <c r="AL129" s="3"/>
      <c r="AM129" s="31"/>
      <c r="AN129" s="3"/>
      <c r="AO129" s="3"/>
      <c r="AP129" s="3"/>
      <c r="AQ129" s="3"/>
      <c r="AR129" s="3"/>
      <c r="AS129" s="3"/>
      <c r="AT129" s="3"/>
      <c r="AU129" s="3"/>
      <c r="AV129" s="3"/>
      <c r="AW129" s="3"/>
      <c r="BM129" s="3"/>
      <c r="BN129" s="3"/>
    </row>
    <row r="130" spans="1:66" s="4" customFormat="1" ht="51" hidden="1" x14ac:dyDescent="0.2">
      <c r="A130" s="63" t="s">
        <v>256</v>
      </c>
      <c r="B130" s="15" t="s">
        <v>5</v>
      </c>
      <c r="C130" s="55" t="s">
        <v>273</v>
      </c>
      <c r="D130" s="47">
        <f>+D131</f>
        <v>3800</v>
      </c>
      <c r="E130" s="47">
        <f t="shared" ref="E130:F130" si="42">+E131</f>
        <v>3800</v>
      </c>
      <c r="F130" s="47">
        <f t="shared" si="42"/>
        <v>3800</v>
      </c>
      <c r="G130" s="3"/>
      <c r="H130" s="3"/>
      <c r="I130" s="3"/>
      <c r="J130" s="3"/>
      <c r="K130" s="3"/>
      <c r="L130" s="3"/>
      <c r="M130" s="3"/>
      <c r="N130" s="3"/>
      <c r="O130" s="3"/>
      <c r="P130" s="3"/>
      <c r="Q130" s="3"/>
      <c r="R130" s="3"/>
      <c r="S130" s="3"/>
      <c r="T130" s="3"/>
      <c r="U130" s="3"/>
      <c r="V130" s="110"/>
      <c r="W130" s="3"/>
      <c r="X130" s="3"/>
      <c r="Y130" s="3"/>
      <c r="Z130" s="3"/>
      <c r="AC130" s="5"/>
      <c r="AD130" s="5"/>
      <c r="AE130" s="5"/>
      <c r="AF130" s="5"/>
      <c r="AG130" s="5"/>
      <c r="AH130" s="5"/>
      <c r="AI130" s="3"/>
      <c r="AJ130" s="3"/>
      <c r="AK130" s="3"/>
      <c r="AL130" s="3"/>
      <c r="AM130" s="31"/>
      <c r="AN130" s="3"/>
      <c r="AO130" s="3"/>
      <c r="AP130" s="3"/>
      <c r="AQ130" s="3"/>
      <c r="AR130" s="3"/>
      <c r="AS130" s="3"/>
      <c r="AT130" s="3"/>
      <c r="AU130" s="3"/>
      <c r="AV130" s="3"/>
      <c r="AW130" s="3"/>
      <c r="BM130" s="3"/>
      <c r="BN130" s="3"/>
    </row>
    <row r="131" spans="1:66" s="4" customFormat="1" ht="63.75" hidden="1" x14ac:dyDescent="0.2">
      <c r="A131" s="63" t="s">
        <v>254</v>
      </c>
      <c r="B131" s="15" t="s">
        <v>128</v>
      </c>
      <c r="C131" s="55" t="s">
        <v>255</v>
      </c>
      <c r="D131" s="47">
        <v>3800</v>
      </c>
      <c r="E131" s="47">
        <v>3800</v>
      </c>
      <c r="F131" s="47">
        <v>3800</v>
      </c>
      <c r="G131" s="3"/>
      <c r="H131" s="3"/>
      <c r="I131" s="3"/>
      <c r="J131" s="3"/>
      <c r="K131" s="3"/>
      <c r="L131" s="3"/>
      <c r="M131" s="3"/>
      <c r="N131" s="3"/>
      <c r="O131" s="3"/>
      <c r="P131" s="3"/>
      <c r="Q131" s="3"/>
      <c r="R131" s="3"/>
      <c r="S131" s="3"/>
      <c r="T131" s="3"/>
      <c r="U131" s="3"/>
      <c r="V131" s="110"/>
      <c r="W131" s="3"/>
      <c r="X131" s="3"/>
      <c r="Y131" s="3"/>
      <c r="Z131" s="3"/>
      <c r="AC131" s="5"/>
      <c r="AD131" s="5"/>
      <c r="AE131" s="5"/>
      <c r="AF131" s="5"/>
      <c r="AG131" s="5"/>
      <c r="AH131" s="5"/>
      <c r="AI131" s="3"/>
      <c r="AJ131" s="3"/>
      <c r="AK131" s="3"/>
      <c r="AL131" s="3"/>
      <c r="AM131" s="31"/>
      <c r="AN131" s="3"/>
      <c r="AO131" s="3"/>
      <c r="AP131" s="3"/>
      <c r="AQ131" s="3"/>
      <c r="AR131" s="3"/>
      <c r="AS131" s="3"/>
      <c r="AT131" s="3"/>
      <c r="AU131" s="3"/>
      <c r="AV131" s="3"/>
      <c r="AW131" s="3"/>
      <c r="BM131" s="3"/>
      <c r="BN131" s="3"/>
    </row>
    <row r="132" spans="1:66" s="4" customFormat="1" ht="63.75" hidden="1" x14ac:dyDescent="0.2">
      <c r="A132" s="58" t="s">
        <v>137</v>
      </c>
      <c r="B132" s="15" t="s">
        <v>5</v>
      </c>
      <c r="C132" s="55" t="s">
        <v>138</v>
      </c>
      <c r="D132" s="47">
        <f>+D133</f>
        <v>289100</v>
      </c>
      <c r="E132" s="47">
        <f t="shared" ref="E132:F132" si="43">+E133</f>
        <v>289100</v>
      </c>
      <c r="F132" s="47">
        <f t="shared" si="43"/>
        <v>289100</v>
      </c>
      <c r="G132" s="3"/>
      <c r="H132" s="3"/>
      <c r="I132" s="3"/>
      <c r="J132" s="3"/>
      <c r="K132" s="3"/>
      <c r="L132" s="3"/>
      <c r="M132" s="3"/>
      <c r="N132" s="3"/>
      <c r="O132" s="3"/>
      <c r="P132" s="3"/>
      <c r="Q132" s="3"/>
      <c r="R132" s="3"/>
      <c r="S132" s="3"/>
      <c r="T132" s="3"/>
      <c r="U132" s="3"/>
      <c r="V132" s="110"/>
      <c r="W132" s="3"/>
      <c r="X132" s="3"/>
      <c r="Y132" s="3"/>
      <c r="Z132" s="3"/>
      <c r="AC132" s="5"/>
      <c r="AD132" s="5"/>
      <c r="AE132" s="5"/>
      <c r="AF132" s="5"/>
      <c r="AG132" s="5"/>
      <c r="AH132" s="5"/>
      <c r="AI132" s="3"/>
      <c r="AJ132" s="3"/>
      <c r="AK132" s="3"/>
      <c r="AL132" s="3"/>
      <c r="AM132" s="3"/>
      <c r="AN132" s="3"/>
      <c r="AO132" s="3"/>
      <c r="AP132" s="3"/>
      <c r="AQ132" s="3"/>
      <c r="AR132" s="3"/>
      <c r="AS132" s="3"/>
      <c r="AT132" s="3"/>
      <c r="AU132" s="3"/>
      <c r="AV132" s="3"/>
      <c r="AW132" s="3"/>
      <c r="BM132" s="3"/>
      <c r="BN132" s="3"/>
    </row>
    <row r="133" spans="1:66" s="4" customFormat="1" ht="89.25" hidden="1" x14ac:dyDescent="0.2">
      <c r="A133" s="58" t="s">
        <v>139</v>
      </c>
      <c r="B133" s="15" t="s">
        <v>128</v>
      </c>
      <c r="C133" s="55" t="s">
        <v>140</v>
      </c>
      <c r="D133" s="47">
        <f>11500+211000+7100+59500</f>
        <v>289100</v>
      </c>
      <c r="E133" s="47">
        <f t="shared" ref="E133:F133" si="44">11500+211000+7100+59500</f>
        <v>289100</v>
      </c>
      <c r="F133" s="47">
        <f t="shared" si="44"/>
        <v>289100</v>
      </c>
      <c r="G133" s="3"/>
      <c r="H133" s="3"/>
      <c r="I133" s="3"/>
      <c r="J133" s="3"/>
      <c r="K133" s="3"/>
      <c r="L133" s="3"/>
      <c r="M133" s="3"/>
      <c r="N133" s="3"/>
      <c r="O133" s="3"/>
      <c r="P133" s="3"/>
      <c r="Q133" s="3"/>
      <c r="R133" s="3"/>
      <c r="S133" s="3"/>
      <c r="T133" s="3"/>
      <c r="U133" s="3"/>
      <c r="V133" s="110"/>
      <c r="W133" s="3"/>
      <c r="X133" s="3"/>
      <c r="Y133" s="3"/>
      <c r="Z133" s="3"/>
      <c r="AC133" s="5"/>
      <c r="AD133" s="5"/>
      <c r="AE133" s="5"/>
      <c r="AF133" s="5"/>
      <c r="AG133" s="5"/>
      <c r="AH133" s="5"/>
      <c r="AI133" s="3"/>
      <c r="AJ133" s="3"/>
      <c r="AK133" s="3"/>
      <c r="AL133" s="3"/>
      <c r="AM133" s="31"/>
      <c r="AN133" s="3"/>
      <c r="AO133" s="3"/>
      <c r="AP133" s="3"/>
      <c r="AQ133" s="3"/>
      <c r="AR133" s="3"/>
      <c r="AS133" s="3"/>
      <c r="AT133" s="3"/>
      <c r="AU133" s="3"/>
      <c r="AV133" s="3"/>
      <c r="AW133" s="3"/>
      <c r="BM133" s="3"/>
      <c r="BN133" s="3"/>
    </row>
    <row r="134" spans="1:66" s="4" customFormat="1" ht="63.75" hidden="1" x14ac:dyDescent="0.2">
      <c r="A134" s="58" t="s">
        <v>141</v>
      </c>
      <c r="B134" s="15" t="s">
        <v>5</v>
      </c>
      <c r="C134" s="55" t="s">
        <v>142</v>
      </c>
      <c r="D134" s="47">
        <f>+D135</f>
        <v>53500</v>
      </c>
      <c r="E134" s="47">
        <f t="shared" ref="E134:F134" si="45">+E135</f>
        <v>53500</v>
      </c>
      <c r="F134" s="47">
        <f t="shared" si="45"/>
        <v>53500</v>
      </c>
      <c r="G134" s="3"/>
      <c r="H134" s="3"/>
      <c r="I134" s="3"/>
      <c r="J134" s="3"/>
      <c r="K134" s="3"/>
      <c r="L134" s="3"/>
      <c r="M134" s="3"/>
      <c r="N134" s="3"/>
      <c r="O134" s="3"/>
      <c r="P134" s="3"/>
      <c r="Q134" s="3"/>
      <c r="R134" s="3"/>
      <c r="S134" s="3"/>
      <c r="T134" s="3"/>
      <c r="U134" s="3"/>
      <c r="V134" s="110"/>
      <c r="W134" s="3"/>
      <c r="X134" s="3"/>
      <c r="Y134" s="3"/>
      <c r="Z134" s="3"/>
      <c r="AC134" s="5"/>
      <c r="AD134" s="5"/>
      <c r="AE134" s="5"/>
      <c r="AF134" s="5"/>
      <c r="AG134" s="5"/>
      <c r="AH134" s="5"/>
      <c r="AI134" s="3"/>
      <c r="AJ134" s="3"/>
      <c r="AK134" s="3"/>
      <c r="AL134" s="3"/>
      <c r="AM134" s="3"/>
      <c r="AN134" s="3"/>
      <c r="AO134" s="3"/>
      <c r="AP134" s="3"/>
      <c r="AQ134" s="3"/>
      <c r="AR134" s="3"/>
      <c r="AS134" s="3"/>
      <c r="AT134" s="3"/>
      <c r="AU134" s="3"/>
      <c r="AV134" s="3"/>
      <c r="AW134" s="3"/>
      <c r="BM134" s="3"/>
      <c r="BN134" s="3"/>
    </row>
    <row r="135" spans="1:66" s="4" customFormat="1" ht="127.5" hidden="1" x14ac:dyDescent="0.2">
      <c r="A135" s="58" t="s">
        <v>282</v>
      </c>
      <c r="B135" s="15" t="s">
        <v>128</v>
      </c>
      <c r="C135" s="55" t="s">
        <v>143</v>
      </c>
      <c r="D135" s="47">
        <f>8000+25300+17100+3100</f>
        <v>53500</v>
      </c>
      <c r="E135" s="47">
        <f t="shared" ref="E135:F135" si="46">8000+25300+17100+3100</f>
        <v>53500</v>
      </c>
      <c r="F135" s="47">
        <f t="shared" si="46"/>
        <v>53500</v>
      </c>
      <c r="G135" s="3"/>
      <c r="H135" s="3"/>
      <c r="I135" s="3"/>
      <c r="J135" s="3"/>
      <c r="K135" s="3"/>
      <c r="L135" s="3"/>
      <c r="M135" s="3"/>
      <c r="N135" s="3"/>
      <c r="O135" s="3"/>
      <c r="P135" s="3"/>
      <c r="Q135" s="3"/>
      <c r="R135" s="3"/>
      <c r="S135" s="3"/>
      <c r="T135" s="3"/>
      <c r="U135" s="3"/>
      <c r="V135" s="110"/>
      <c r="W135" s="3"/>
      <c r="X135" s="3"/>
      <c r="Y135" s="3"/>
      <c r="Z135" s="3"/>
      <c r="AC135" s="5"/>
      <c r="AD135" s="5"/>
      <c r="AE135" s="5"/>
      <c r="AF135" s="5"/>
      <c r="AG135" s="5"/>
      <c r="AH135" s="5"/>
      <c r="AI135" s="3"/>
      <c r="AJ135" s="3"/>
      <c r="AK135" s="3"/>
      <c r="AL135" s="3"/>
      <c r="AM135" s="31"/>
      <c r="AN135" s="3"/>
      <c r="AO135" s="3"/>
      <c r="AP135" s="3"/>
      <c r="AQ135" s="3"/>
      <c r="AR135" s="3"/>
      <c r="AS135" s="3"/>
      <c r="AT135" s="3"/>
      <c r="AU135" s="3"/>
      <c r="AV135" s="3"/>
      <c r="AW135" s="3"/>
      <c r="BM135" s="3"/>
      <c r="BN135" s="3"/>
    </row>
    <row r="136" spans="1:66" s="4" customFormat="1" ht="51" hidden="1" x14ac:dyDescent="0.2">
      <c r="A136" s="58" t="s">
        <v>246</v>
      </c>
      <c r="B136" s="15" t="s">
        <v>5</v>
      </c>
      <c r="C136" s="55" t="s">
        <v>247</v>
      </c>
      <c r="D136" s="47">
        <f>+D137</f>
        <v>900</v>
      </c>
      <c r="E136" s="47">
        <f t="shared" ref="E136:F136" si="47">+E137</f>
        <v>900</v>
      </c>
      <c r="F136" s="47">
        <f t="shared" si="47"/>
        <v>900</v>
      </c>
      <c r="G136" s="3"/>
      <c r="H136" s="3"/>
      <c r="I136" s="3"/>
      <c r="J136" s="3"/>
      <c r="K136" s="3"/>
      <c r="L136" s="3"/>
      <c r="M136" s="3"/>
      <c r="N136" s="3"/>
      <c r="O136" s="3"/>
      <c r="P136" s="3"/>
      <c r="Q136" s="3"/>
      <c r="R136" s="3"/>
      <c r="S136" s="3"/>
      <c r="T136" s="3"/>
      <c r="U136" s="3"/>
      <c r="V136" s="110"/>
      <c r="W136" s="3"/>
      <c r="X136" s="3"/>
      <c r="Y136" s="3"/>
      <c r="Z136" s="3"/>
      <c r="AC136" s="5"/>
      <c r="AD136" s="5"/>
      <c r="AE136" s="5"/>
      <c r="AF136" s="5"/>
      <c r="AG136" s="5"/>
      <c r="AH136" s="5"/>
      <c r="AI136" s="3"/>
      <c r="AJ136" s="3"/>
      <c r="AK136" s="3"/>
      <c r="AL136" s="3"/>
      <c r="AM136" s="31"/>
      <c r="AN136" s="3"/>
      <c r="AO136" s="3"/>
      <c r="AP136" s="3"/>
      <c r="AQ136" s="3"/>
      <c r="AR136" s="3"/>
      <c r="AS136" s="3"/>
      <c r="AT136" s="3"/>
      <c r="AU136" s="3"/>
      <c r="AV136" s="3"/>
      <c r="AW136" s="3"/>
      <c r="BM136" s="3"/>
      <c r="BN136" s="3"/>
    </row>
    <row r="137" spans="1:66" s="4" customFormat="1" ht="69.599999999999994" hidden="1" customHeight="1" x14ac:dyDescent="0.2">
      <c r="A137" s="63" t="s">
        <v>244</v>
      </c>
      <c r="B137" s="15" t="s">
        <v>128</v>
      </c>
      <c r="C137" s="55" t="s">
        <v>243</v>
      </c>
      <c r="D137" s="47">
        <v>900</v>
      </c>
      <c r="E137" s="47">
        <v>900</v>
      </c>
      <c r="F137" s="47">
        <v>900</v>
      </c>
      <c r="G137" s="3"/>
      <c r="H137" s="3"/>
      <c r="I137" s="3"/>
      <c r="J137" s="3"/>
      <c r="K137" s="3"/>
      <c r="L137" s="3"/>
      <c r="M137" s="3"/>
      <c r="N137" s="3"/>
      <c r="O137" s="3"/>
      <c r="P137" s="3"/>
      <c r="Q137" s="3"/>
      <c r="R137" s="3"/>
      <c r="S137" s="3"/>
      <c r="T137" s="3"/>
      <c r="U137" s="3"/>
      <c r="V137" s="110"/>
      <c r="W137" s="3"/>
      <c r="X137" s="3"/>
      <c r="Y137" s="3"/>
      <c r="Z137" s="3"/>
      <c r="AC137" s="5"/>
      <c r="AD137" s="5"/>
      <c r="AE137" s="5"/>
      <c r="AF137" s="5"/>
      <c r="AG137" s="5"/>
      <c r="AH137" s="5"/>
      <c r="AI137" s="3"/>
      <c r="AJ137" s="3"/>
      <c r="AK137" s="3"/>
      <c r="AL137" s="3"/>
      <c r="AM137" s="31"/>
      <c r="AN137" s="3"/>
      <c r="AO137" s="3"/>
      <c r="AP137" s="3"/>
      <c r="AQ137" s="3"/>
      <c r="AR137" s="3"/>
      <c r="AS137" s="3"/>
      <c r="AT137" s="3"/>
      <c r="AU137" s="3"/>
      <c r="AV137" s="3"/>
      <c r="AW137" s="3"/>
      <c r="BM137" s="3"/>
      <c r="BN137" s="3"/>
    </row>
    <row r="138" spans="1:66" s="4" customFormat="1" ht="51" hidden="1" x14ac:dyDescent="0.2">
      <c r="A138" s="58" t="s">
        <v>144</v>
      </c>
      <c r="B138" s="15" t="s">
        <v>5</v>
      </c>
      <c r="C138" s="55" t="s">
        <v>145</v>
      </c>
      <c r="D138" s="47">
        <f>+D139</f>
        <v>14000</v>
      </c>
      <c r="E138" s="47">
        <f t="shared" ref="E138:F138" si="48">+E139</f>
        <v>14000</v>
      </c>
      <c r="F138" s="47">
        <f t="shared" si="48"/>
        <v>14000</v>
      </c>
      <c r="G138" s="3"/>
      <c r="H138" s="3"/>
      <c r="I138" s="3"/>
      <c r="J138" s="3"/>
      <c r="K138" s="3"/>
      <c r="L138" s="3"/>
      <c r="M138" s="3"/>
      <c r="N138" s="3"/>
      <c r="O138" s="3"/>
      <c r="P138" s="3"/>
      <c r="Q138" s="3"/>
      <c r="R138" s="3"/>
      <c r="S138" s="3"/>
      <c r="T138" s="3"/>
      <c r="U138" s="3"/>
      <c r="V138" s="110"/>
      <c r="W138" s="3"/>
      <c r="X138" s="3"/>
      <c r="Y138" s="3"/>
      <c r="Z138" s="3"/>
      <c r="AC138" s="5"/>
      <c r="AD138" s="5"/>
      <c r="AE138" s="5"/>
      <c r="AF138" s="5"/>
      <c r="AG138" s="5"/>
      <c r="AH138" s="5"/>
      <c r="AI138" s="3"/>
      <c r="AJ138" s="3"/>
      <c r="AK138" s="3"/>
      <c r="AL138" s="3"/>
      <c r="AM138" s="3"/>
      <c r="AN138" s="3"/>
      <c r="AO138" s="3"/>
      <c r="AP138" s="3"/>
      <c r="AQ138" s="3"/>
      <c r="AR138" s="3"/>
      <c r="AS138" s="3"/>
      <c r="AT138" s="3"/>
      <c r="AU138" s="3"/>
      <c r="AV138" s="3"/>
      <c r="AW138" s="3"/>
      <c r="BM138" s="3"/>
      <c r="BN138" s="3"/>
    </row>
    <row r="139" spans="1:66" s="4" customFormat="1" ht="76.5" hidden="1" x14ac:dyDescent="0.2">
      <c r="A139" s="58" t="s">
        <v>146</v>
      </c>
      <c r="B139" s="15" t="s">
        <v>128</v>
      </c>
      <c r="C139" s="55" t="s">
        <v>147</v>
      </c>
      <c r="D139" s="47">
        <f>1500+6100+6400</f>
        <v>14000</v>
      </c>
      <c r="E139" s="47">
        <f t="shared" ref="E139:F139" si="49">1500+6100+6400</f>
        <v>14000</v>
      </c>
      <c r="F139" s="47">
        <f t="shared" si="49"/>
        <v>14000</v>
      </c>
      <c r="G139" s="3"/>
      <c r="H139" s="3"/>
      <c r="I139" s="3"/>
      <c r="J139" s="3"/>
      <c r="K139" s="3"/>
      <c r="L139" s="3"/>
      <c r="M139" s="3"/>
      <c r="N139" s="3"/>
      <c r="O139" s="3"/>
      <c r="P139" s="3"/>
      <c r="Q139" s="3"/>
      <c r="R139" s="3"/>
      <c r="S139" s="3"/>
      <c r="T139" s="3"/>
      <c r="U139" s="3"/>
      <c r="V139" s="110"/>
      <c r="W139" s="3"/>
      <c r="X139" s="3"/>
      <c r="Y139" s="3"/>
      <c r="Z139" s="3"/>
      <c r="AC139" s="5"/>
      <c r="AD139" s="5"/>
      <c r="AE139" s="5"/>
      <c r="AF139" s="5"/>
      <c r="AG139" s="5"/>
      <c r="AH139" s="5"/>
      <c r="AI139" s="3"/>
      <c r="AJ139" s="3"/>
      <c r="AK139" s="3"/>
      <c r="AL139" s="3"/>
      <c r="AM139" s="31"/>
      <c r="AN139" s="3"/>
      <c r="AO139" s="3"/>
      <c r="AP139" s="3"/>
      <c r="AQ139" s="3"/>
      <c r="AR139" s="3"/>
      <c r="AS139" s="3"/>
      <c r="AT139" s="3"/>
      <c r="AU139" s="3"/>
      <c r="AV139" s="3"/>
      <c r="AW139" s="3"/>
      <c r="BM139" s="3"/>
      <c r="BN139" s="3"/>
    </row>
    <row r="140" spans="1:66" s="4" customFormat="1" ht="51" hidden="1" x14ac:dyDescent="0.2">
      <c r="A140" s="58" t="s">
        <v>148</v>
      </c>
      <c r="B140" s="15" t="s">
        <v>5</v>
      </c>
      <c r="C140" s="55" t="s">
        <v>149</v>
      </c>
      <c r="D140" s="47">
        <f>+D141+D142</f>
        <v>484800</v>
      </c>
      <c r="E140" s="47">
        <f t="shared" ref="E140:F140" si="50">+E141+E142</f>
        <v>484900</v>
      </c>
      <c r="F140" s="47">
        <f t="shared" si="50"/>
        <v>485100</v>
      </c>
      <c r="G140" s="3"/>
      <c r="H140" s="3"/>
      <c r="I140" s="3"/>
      <c r="J140" s="3"/>
      <c r="K140" s="3"/>
      <c r="L140" s="3"/>
      <c r="M140" s="3"/>
      <c r="N140" s="3"/>
      <c r="O140" s="3"/>
      <c r="P140" s="3"/>
      <c r="Q140" s="3"/>
      <c r="R140" s="3"/>
      <c r="S140" s="3"/>
      <c r="T140" s="3"/>
      <c r="U140" s="3"/>
      <c r="V140" s="110"/>
      <c r="W140" s="3"/>
      <c r="X140" s="3"/>
      <c r="Y140" s="3"/>
      <c r="Z140" s="3"/>
      <c r="AC140" s="5"/>
      <c r="AD140" s="5"/>
      <c r="AE140" s="5"/>
      <c r="AF140" s="5"/>
      <c r="AG140" s="5"/>
      <c r="AH140" s="5"/>
      <c r="AI140" s="3"/>
      <c r="AJ140" s="3"/>
      <c r="AK140" s="3"/>
      <c r="AL140" s="3"/>
      <c r="AM140" s="3"/>
      <c r="AN140" s="3"/>
      <c r="AO140" s="3"/>
      <c r="AP140" s="3"/>
      <c r="AQ140" s="3"/>
      <c r="AR140" s="3"/>
      <c r="AS140" s="3"/>
      <c r="AT140" s="3"/>
      <c r="AU140" s="3"/>
      <c r="AV140" s="3"/>
      <c r="AW140" s="3"/>
      <c r="BM140" s="3"/>
      <c r="BN140" s="3"/>
    </row>
    <row r="141" spans="1:66" s="4" customFormat="1" ht="63.75" hidden="1" x14ac:dyDescent="0.2">
      <c r="A141" s="58" t="s">
        <v>150</v>
      </c>
      <c r="B141" s="15" t="s">
        <v>126</v>
      </c>
      <c r="C141" s="55" t="s">
        <v>151</v>
      </c>
      <c r="D141" s="47">
        <v>3200</v>
      </c>
      <c r="E141" s="47">
        <v>3300</v>
      </c>
      <c r="F141" s="47">
        <v>3500</v>
      </c>
      <c r="G141" s="3"/>
      <c r="H141" s="3"/>
      <c r="I141" s="3"/>
      <c r="J141" s="3"/>
      <c r="K141" s="3"/>
      <c r="L141" s="3"/>
      <c r="M141" s="3"/>
      <c r="N141" s="3"/>
      <c r="O141" s="3"/>
      <c r="P141" s="3"/>
      <c r="Q141" s="3"/>
      <c r="R141" s="3"/>
      <c r="S141" s="3"/>
      <c r="T141" s="3"/>
      <c r="U141" s="3"/>
      <c r="V141" s="110"/>
      <c r="W141" s="3"/>
      <c r="X141" s="3"/>
      <c r="Y141" s="3"/>
      <c r="Z141" s="3"/>
      <c r="AC141" s="5"/>
      <c r="AD141" s="5"/>
      <c r="AE141" s="5"/>
      <c r="AF141" s="5"/>
      <c r="AG141" s="5"/>
      <c r="AH141" s="5"/>
      <c r="AI141" s="3"/>
      <c r="AJ141" s="3"/>
      <c r="AK141" s="3"/>
      <c r="AL141" s="3"/>
      <c r="AM141" s="31"/>
      <c r="AN141" s="3"/>
      <c r="AO141" s="3"/>
      <c r="AP141" s="3"/>
      <c r="AQ141" s="3"/>
      <c r="AR141" s="3"/>
      <c r="AS141" s="3"/>
      <c r="AT141" s="3"/>
      <c r="AU141" s="3"/>
      <c r="AV141" s="3"/>
      <c r="AW141" s="3"/>
      <c r="BM141" s="3"/>
      <c r="BN141" s="3"/>
    </row>
    <row r="142" spans="1:66" s="4" customFormat="1" ht="63.75" hidden="1" x14ac:dyDescent="0.2">
      <c r="A142" s="58" t="s">
        <v>150</v>
      </c>
      <c r="B142" s="15" t="s">
        <v>128</v>
      </c>
      <c r="C142" s="55" t="s">
        <v>151</v>
      </c>
      <c r="D142" s="47">
        <f>19300+100+1200+428600+10000+22400</f>
        <v>481600</v>
      </c>
      <c r="E142" s="47">
        <f>19300+100+1200+428600+10000+22400</f>
        <v>481600</v>
      </c>
      <c r="F142" s="47">
        <f>19300+100+1200+428600+10000+22400</f>
        <v>481600</v>
      </c>
      <c r="G142" s="3"/>
      <c r="H142" s="3"/>
      <c r="I142" s="3"/>
      <c r="J142" s="3"/>
      <c r="K142" s="3"/>
      <c r="L142" s="3"/>
      <c r="M142" s="3"/>
      <c r="N142" s="3"/>
      <c r="O142" s="3"/>
      <c r="P142" s="3"/>
      <c r="Q142" s="3"/>
      <c r="R142" s="3"/>
      <c r="S142" s="3"/>
      <c r="T142" s="3"/>
      <c r="U142" s="3"/>
      <c r="V142" s="110"/>
      <c r="W142" s="3"/>
      <c r="X142" s="3"/>
      <c r="Y142" s="3"/>
      <c r="Z142" s="3"/>
      <c r="AC142" s="5"/>
      <c r="AD142" s="5"/>
      <c r="AE142" s="5"/>
      <c r="AF142" s="5"/>
      <c r="AG142" s="5"/>
      <c r="AH142" s="5"/>
      <c r="AI142" s="3"/>
      <c r="AJ142" s="3"/>
      <c r="AK142" s="3"/>
      <c r="AL142" s="3"/>
      <c r="AM142" s="31"/>
      <c r="AN142" s="3"/>
      <c r="AO142" s="3"/>
      <c r="AP142" s="3"/>
      <c r="AQ142" s="3"/>
      <c r="AR142" s="3"/>
      <c r="AS142" s="3"/>
      <c r="AT142" s="3"/>
      <c r="AU142" s="3"/>
      <c r="AV142" s="3"/>
      <c r="AW142" s="3"/>
      <c r="BM142" s="3"/>
      <c r="BN142" s="3"/>
    </row>
    <row r="143" spans="1:66" s="4" customFormat="1" ht="63.75" hidden="1" x14ac:dyDescent="0.2">
      <c r="A143" s="58" t="s">
        <v>152</v>
      </c>
      <c r="B143" s="15" t="s">
        <v>5</v>
      </c>
      <c r="C143" s="55" t="s">
        <v>153</v>
      </c>
      <c r="D143" s="47">
        <f>+D144+D145</f>
        <v>1085700</v>
      </c>
      <c r="E143" s="47">
        <f t="shared" ref="E143:F143" si="51">+E144+E145</f>
        <v>1086700</v>
      </c>
      <c r="F143" s="47">
        <f t="shared" si="51"/>
        <v>1087800</v>
      </c>
      <c r="G143" s="3"/>
      <c r="H143" s="3"/>
      <c r="I143" s="3"/>
      <c r="J143" s="3"/>
      <c r="K143" s="3"/>
      <c r="L143" s="3"/>
      <c r="M143" s="3"/>
      <c r="N143" s="3"/>
      <c r="O143" s="3"/>
      <c r="P143" s="3"/>
      <c r="Q143" s="3"/>
      <c r="R143" s="3"/>
      <c r="S143" s="3"/>
      <c r="T143" s="3"/>
      <c r="U143" s="3"/>
      <c r="V143" s="110"/>
      <c r="W143" s="3"/>
      <c r="X143" s="3"/>
      <c r="Y143" s="3"/>
      <c r="Z143" s="3"/>
      <c r="AC143" s="5"/>
      <c r="AD143" s="5"/>
      <c r="AE143" s="5"/>
      <c r="AF143" s="5"/>
      <c r="AG143" s="5"/>
      <c r="AH143" s="5"/>
      <c r="AI143" s="3"/>
      <c r="AJ143" s="3"/>
      <c r="AK143" s="3"/>
      <c r="AL143" s="3"/>
      <c r="AM143" s="3"/>
      <c r="AN143" s="3"/>
      <c r="AO143" s="3"/>
      <c r="AP143" s="3"/>
      <c r="AQ143" s="3"/>
      <c r="AR143" s="3"/>
      <c r="AS143" s="3"/>
      <c r="AT143" s="3"/>
      <c r="AU143" s="3"/>
      <c r="AV143" s="3"/>
      <c r="AW143" s="3"/>
      <c r="BM143" s="3"/>
      <c r="BN143" s="3"/>
    </row>
    <row r="144" spans="1:66" s="4" customFormat="1" ht="76.5" hidden="1" x14ac:dyDescent="0.2">
      <c r="A144" s="58" t="s">
        <v>154</v>
      </c>
      <c r="B144" s="15" t="s">
        <v>126</v>
      </c>
      <c r="C144" s="55" t="s">
        <v>155</v>
      </c>
      <c r="D144" s="47">
        <f>400+24700</f>
        <v>25100</v>
      </c>
      <c r="E144" s="47">
        <f>400+25700</f>
        <v>26100</v>
      </c>
      <c r="F144" s="47">
        <f>400+26800</f>
        <v>27200</v>
      </c>
      <c r="G144" s="3"/>
      <c r="H144" s="3"/>
      <c r="I144" s="3"/>
      <c r="J144" s="3"/>
      <c r="K144" s="3"/>
      <c r="L144" s="3"/>
      <c r="M144" s="3"/>
      <c r="N144" s="3"/>
      <c r="O144" s="3"/>
      <c r="P144" s="3"/>
      <c r="Q144" s="3"/>
      <c r="R144" s="3"/>
      <c r="S144" s="3"/>
      <c r="T144" s="3"/>
      <c r="U144" s="3"/>
      <c r="V144" s="110"/>
      <c r="W144" s="3"/>
      <c r="X144" s="3"/>
      <c r="Y144" s="3"/>
      <c r="Z144" s="3"/>
      <c r="AC144" s="5"/>
      <c r="AD144" s="5"/>
      <c r="AE144" s="5"/>
      <c r="AF144" s="5"/>
      <c r="AG144" s="5"/>
      <c r="AH144" s="5"/>
      <c r="AI144" s="3"/>
      <c r="AJ144" s="3"/>
      <c r="AK144" s="3"/>
      <c r="AL144" s="3"/>
      <c r="AM144" s="31"/>
      <c r="AN144" s="3"/>
      <c r="AO144" s="3"/>
      <c r="AP144" s="3"/>
      <c r="AQ144" s="3"/>
      <c r="AR144" s="3"/>
      <c r="AS144" s="3"/>
      <c r="AT144" s="3"/>
      <c r="AU144" s="3"/>
      <c r="AV144" s="3"/>
      <c r="AW144" s="3"/>
      <c r="BM144" s="3"/>
      <c r="BN144" s="3"/>
    </row>
    <row r="145" spans="1:66" s="4" customFormat="1" ht="76.5" hidden="1" x14ac:dyDescent="0.2">
      <c r="A145" s="58" t="s">
        <v>154</v>
      </c>
      <c r="B145" s="15" t="s">
        <v>128</v>
      </c>
      <c r="C145" s="55" t="s">
        <v>155</v>
      </c>
      <c r="D145" s="47">
        <f>31400+3100+19800+6800+17500+1900+980100</f>
        <v>1060600</v>
      </c>
      <c r="E145" s="47">
        <f>31400+3100+19800+6800+17500+1900+980100</f>
        <v>1060600</v>
      </c>
      <c r="F145" s="47">
        <f>31400+3100+19800+6800+17500+1900+980100</f>
        <v>1060600</v>
      </c>
      <c r="G145" s="3"/>
      <c r="H145" s="3"/>
      <c r="I145" s="3"/>
      <c r="J145" s="3"/>
      <c r="K145" s="3"/>
      <c r="L145" s="3"/>
      <c r="M145" s="3"/>
      <c r="N145" s="3"/>
      <c r="O145" s="3"/>
      <c r="P145" s="3"/>
      <c r="Q145" s="3"/>
      <c r="R145" s="3"/>
      <c r="S145" s="3"/>
      <c r="T145" s="3"/>
      <c r="U145" s="3"/>
      <c r="V145" s="110"/>
      <c r="W145" s="3"/>
      <c r="X145" s="3"/>
      <c r="Y145" s="3"/>
      <c r="Z145" s="3"/>
      <c r="AC145" s="5"/>
      <c r="AD145" s="5"/>
      <c r="AE145" s="5"/>
      <c r="AF145" s="5"/>
      <c r="AG145" s="5"/>
      <c r="AH145" s="5"/>
      <c r="AI145" s="3"/>
      <c r="AJ145" s="3"/>
      <c r="AK145" s="3"/>
      <c r="AL145" s="3"/>
      <c r="AM145" s="31"/>
      <c r="AN145" s="3"/>
      <c r="AO145" s="3"/>
      <c r="AP145" s="3"/>
      <c r="AQ145" s="3"/>
      <c r="AR145" s="3"/>
      <c r="AS145" s="3"/>
      <c r="AT145" s="3"/>
      <c r="AU145" s="3"/>
      <c r="AV145" s="3"/>
      <c r="AW145" s="3"/>
      <c r="BM145" s="3"/>
      <c r="BN145" s="3"/>
    </row>
    <row r="146" spans="1:66" s="4" customFormat="1" ht="29.45" customHeight="1" x14ac:dyDescent="0.2">
      <c r="A146" s="58" t="s">
        <v>156</v>
      </c>
      <c r="B146" s="32" t="s">
        <v>5</v>
      </c>
      <c r="C146" s="98" t="s">
        <v>327</v>
      </c>
      <c r="D146" s="47">
        <f>+D147</f>
        <v>259253.64</v>
      </c>
      <c r="E146" s="47">
        <f>+E147</f>
        <v>249809.45</v>
      </c>
      <c r="F146" s="47">
        <f>+F147</f>
        <v>272400.37</v>
      </c>
      <c r="G146" s="3"/>
      <c r="H146" s="3"/>
      <c r="I146" s="3"/>
      <c r="J146" s="3"/>
      <c r="K146" s="3"/>
      <c r="L146" s="3"/>
      <c r="M146" s="3"/>
      <c r="N146" s="3"/>
      <c r="O146" s="3"/>
      <c r="P146" s="3"/>
      <c r="Q146" s="3"/>
      <c r="R146" s="3"/>
      <c r="S146" s="3"/>
      <c r="T146" s="3"/>
      <c r="U146" s="3"/>
      <c r="V146" s="110"/>
      <c r="W146" s="3"/>
      <c r="X146" s="3"/>
      <c r="Y146" s="3"/>
      <c r="Z146" s="3"/>
      <c r="AC146" s="5"/>
      <c r="AD146" s="5"/>
      <c r="AE146" s="5"/>
      <c r="AF146" s="5"/>
      <c r="AG146" s="5"/>
      <c r="AH146" s="5"/>
      <c r="AI146" s="3"/>
      <c r="AJ146" s="3"/>
      <c r="AK146" s="3"/>
      <c r="AL146" s="3"/>
      <c r="AM146" s="3"/>
      <c r="AN146" s="3"/>
      <c r="AO146" s="3"/>
      <c r="AP146" s="3"/>
      <c r="AQ146" s="3"/>
      <c r="AR146" s="3"/>
      <c r="AS146" s="3"/>
      <c r="AT146" s="3"/>
      <c r="AU146" s="3"/>
      <c r="AV146" s="3"/>
      <c r="AW146" s="3"/>
      <c r="BM146" s="3"/>
      <c r="BN146" s="3"/>
    </row>
    <row r="147" spans="1:66" s="4" customFormat="1" ht="63.75" hidden="1" x14ac:dyDescent="0.2">
      <c r="A147" s="58" t="s">
        <v>223</v>
      </c>
      <c r="B147" s="32" t="s">
        <v>157</v>
      </c>
      <c r="C147" s="98" t="s">
        <v>158</v>
      </c>
      <c r="D147" s="47">
        <v>259253.64</v>
      </c>
      <c r="E147" s="47">
        <v>249809.45</v>
      </c>
      <c r="F147" s="47">
        <v>272400.37</v>
      </c>
      <c r="G147" s="3"/>
      <c r="H147" s="3"/>
      <c r="I147" s="3"/>
      <c r="J147" s="3"/>
      <c r="K147" s="3"/>
      <c r="L147" s="3"/>
      <c r="M147" s="3"/>
      <c r="N147" s="3"/>
      <c r="O147" s="3"/>
      <c r="P147" s="3"/>
      <c r="Q147" s="3"/>
      <c r="R147" s="3"/>
      <c r="S147" s="3"/>
      <c r="T147" s="3"/>
      <c r="U147" s="3"/>
      <c r="V147" s="110"/>
      <c r="W147" s="3"/>
      <c r="X147" s="3"/>
      <c r="Y147" s="3"/>
      <c r="Z147" s="3"/>
      <c r="AC147" s="5"/>
      <c r="AD147" s="5"/>
      <c r="AE147" s="5"/>
      <c r="AF147" s="5"/>
      <c r="AG147" s="5"/>
      <c r="AH147" s="5"/>
      <c r="AI147" s="3"/>
      <c r="AJ147" s="3"/>
      <c r="AK147" s="3"/>
      <c r="AL147" s="3"/>
      <c r="AM147" s="111"/>
      <c r="AN147" s="3"/>
      <c r="AO147" s="3"/>
      <c r="AP147" s="3"/>
      <c r="AQ147" s="3"/>
      <c r="AR147" s="3"/>
      <c r="AS147" s="3"/>
      <c r="AT147" s="3"/>
      <c r="AU147" s="3"/>
      <c r="AV147" s="3"/>
      <c r="AW147" s="3"/>
      <c r="BM147" s="3"/>
      <c r="BN147" s="3"/>
    </row>
    <row r="148" spans="1:66" s="4" customFormat="1" ht="94.7" customHeight="1" x14ac:dyDescent="0.2">
      <c r="A148" s="58" t="s">
        <v>159</v>
      </c>
      <c r="B148" s="15" t="s">
        <v>5</v>
      </c>
      <c r="C148" s="24" t="s">
        <v>328</v>
      </c>
      <c r="D148" s="47">
        <f>+D149</f>
        <v>8879999</v>
      </c>
      <c r="E148" s="47">
        <f t="shared" ref="E148:F148" si="52">+E149</f>
        <v>9279598</v>
      </c>
      <c r="F148" s="47">
        <f t="shared" si="52"/>
        <v>9660062</v>
      </c>
      <c r="G148" s="3"/>
      <c r="H148" s="3"/>
      <c r="I148" s="3"/>
      <c r="J148" s="3"/>
      <c r="K148" s="3"/>
      <c r="L148" s="3"/>
      <c r="M148" s="3"/>
      <c r="N148" s="3"/>
      <c r="O148" s="3"/>
      <c r="P148" s="3"/>
      <c r="Q148" s="3"/>
      <c r="R148" s="3"/>
      <c r="S148" s="3"/>
      <c r="T148" s="3"/>
      <c r="U148" s="3"/>
      <c r="V148" s="110"/>
      <c r="W148" s="3"/>
      <c r="X148" s="3"/>
      <c r="Y148" s="3"/>
      <c r="Z148" s="3"/>
      <c r="AC148" s="5"/>
      <c r="AD148" s="5"/>
      <c r="AE148" s="5"/>
      <c r="AF148" s="5"/>
      <c r="AG148" s="5"/>
      <c r="AH148" s="5"/>
      <c r="AI148" s="3"/>
      <c r="AJ148" s="3"/>
      <c r="AK148" s="3"/>
      <c r="AL148" s="3"/>
      <c r="AM148" s="3"/>
      <c r="AN148" s="3"/>
      <c r="AO148" s="3"/>
      <c r="AP148" s="3"/>
      <c r="AQ148" s="3"/>
      <c r="AR148" s="3"/>
      <c r="AS148" s="3"/>
      <c r="AT148" s="3"/>
      <c r="AU148" s="3"/>
      <c r="AV148" s="3"/>
      <c r="AW148" s="3"/>
      <c r="BM148" s="3"/>
      <c r="BN148" s="3"/>
    </row>
    <row r="149" spans="1:66" s="4" customFormat="1" ht="76.5" hidden="1" x14ac:dyDescent="0.2">
      <c r="A149" s="58" t="s">
        <v>160</v>
      </c>
      <c r="B149" s="15" t="s">
        <v>5</v>
      </c>
      <c r="C149" s="16" t="s">
        <v>161</v>
      </c>
      <c r="D149" s="47">
        <f>+D150+D151</f>
        <v>8879999</v>
      </c>
      <c r="E149" s="47">
        <f t="shared" ref="E149:F149" si="53">+E150+E151</f>
        <v>9279598</v>
      </c>
      <c r="F149" s="47">
        <f t="shared" si="53"/>
        <v>9660062</v>
      </c>
      <c r="G149" s="3"/>
      <c r="H149" s="3"/>
      <c r="I149" s="3"/>
      <c r="J149" s="3"/>
      <c r="K149" s="3"/>
      <c r="L149" s="3"/>
      <c r="M149" s="3"/>
      <c r="N149" s="3"/>
      <c r="O149" s="3"/>
      <c r="P149" s="3"/>
      <c r="Q149" s="3"/>
      <c r="R149" s="3"/>
      <c r="S149" s="3"/>
      <c r="T149" s="3"/>
      <c r="U149" s="3"/>
      <c r="V149" s="110"/>
      <c r="W149" s="3"/>
      <c r="X149" s="3"/>
      <c r="Y149" s="3"/>
      <c r="Z149" s="3"/>
      <c r="AC149" s="5"/>
      <c r="AD149" s="5"/>
      <c r="AE149" s="5"/>
      <c r="AF149" s="5"/>
      <c r="AG149" s="5"/>
      <c r="AH149" s="5"/>
      <c r="AI149" s="3"/>
      <c r="AJ149" s="3"/>
      <c r="AK149" s="3"/>
      <c r="AL149" s="3"/>
      <c r="AM149" s="3"/>
      <c r="AN149" s="3"/>
      <c r="AO149" s="3"/>
      <c r="AP149" s="3"/>
      <c r="AQ149" s="3"/>
      <c r="AR149" s="3"/>
      <c r="AS149" s="3"/>
      <c r="AT149" s="3"/>
      <c r="AU149" s="3"/>
      <c r="AV149" s="3"/>
      <c r="AW149" s="3"/>
      <c r="BM149" s="3"/>
      <c r="BN149" s="3"/>
    </row>
    <row r="150" spans="1:66" s="4" customFormat="1" ht="67.349999999999994" hidden="1" customHeight="1" x14ac:dyDescent="0.2">
      <c r="A150" s="58" t="s">
        <v>286</v>
      </c>
      <c r="B150" s="15" t="s">
        <v>55</v>
      </c>
      <c r="C150" s="16" t="s">
        <v>162</v>
      </c>
      <c r="D150" s="47">
        <v>543984</v>
      </c>
      <c r="E150" s="47">
        <v>568463</v>
      </c>
      <c r="F150" s="47">
        <v>591770</v>
      </c>
      <c r="G150" s="3"/>
      <c r="H150" s="3"/>
      <c r="I150" s="3"/>
      <c r="J150" s="3"/>
      <c r="K150" s="3"/>
      <c r="L150" s="3"/>
      <c r="M150" s="3"/>
      <c r="N150" s="3"/>
      <c r="O150" s="3"/>
      <c r="P150" s="3"/>
      <c r="Q150" s="3"/>
      <c r="R150" s="3"/>
      <c r="S150" s="3"/>
      <c r="T150" s="3"/>
      <c r="U150" s="3"/>
      <c r="V150" s="110"/>
      <c r="W150" s="3"/>
      <c r="X150" s="3"/>
      <c r="Y150" s="3"/>
      <c r="Z150" s="3"/>
      <c r="AC150" s="5"/>
      <c r="AD150" s="5"/>
      <c r="AE150" s="5"/>
      <c r="AF150" s="5"/>
      <c r="AG150" s="5"/>
      <c r="AH150" s="5"/>
      <c r="AI150" s="3"/>
      <c r="AJ150" s="3"/>
      <c r="AK150" s="3"/>
      <c r="AL150" s="3"/>
      <c r="AM150" s="33"/>
      <c r="AN150" s="3"/>
      <c r="AO150" s="3"/>
      <c r="AP150" s="3"/>
      <c r="AQ150" s="3"/>
      <c r="AR150" s="3"/>
      <c r="AS150" s="3"/>
      <c r="AT150" s="3"/>
      <c r="AU150" s="3"/>
      <c r="AV150" s="3"/>
      <c r="AW150" s="3"/>
      <c r="BM150" s="3"/>
      <c r="BN150" s="3"/>
    </row>
    <row r="151" spans="1:66" s="4" customFormat="1" ht="69" hidden="1" customHeight="1" x14ac:dyDescent="0.2">
      <c r="A151" s="58" t="s">
        <v>287</v>
      </c>
      <c r="B151" s="15" t="s">
        <v>55</v>
      </c>
      <c r="C151" s="16" t="s">
        <v>163</v>
      </c>
      <c r="D151" s="47">
        <v>8336015</v>
      </c>
      <c r="E151" s="47">
        <v>8711135</v>
      </c>
      <c r="F151" s="47">
        <v>9068292</v>
      </c>
      <c r="G151" s="3"/>
      <c r="H151" s="3"/>
      <c r="I151" s="3"/>
      <c r="J151" s="3"/>
      <c r="K151" s="3"/>
      <c r="L151" s="3"/>
      <c r="M151" s="3"/>
      <c r="N151" s="3"/>
      <c r="O151" s="3"/>
      <c r="P151" s="3"/>
      <c r="Q151" s="3"/>
      <c r="R151" s="3"/>
      <c r="S151" s="3"/>
      <c r="T151" s="3"/>
      <c r="U151" s="3"/>
      <c r="V151" s="110"/>
      <c r="W151" s="3"/>
      <c r="X151" s="3"/>
      <c r="Y151" s="3"/>
      <c r="Z151" s="3"/>
      <c r="AC151" s="5"/>
      <c r="AD151" s="5"/>
      <c r="AE151" s="5"/>
      <c r="AF151" s="5"/>
      <c r="AG151" s="5"/>
      <c r="AH151" s="5"/>
      <c r="AI151" s="3"/>
      <c r="AJ151" s="3"/>
      <c r="AK151" s="3"/>
      <c r="AL151" s="3"/>
      <c r="AM151" s="33"/>
      <c r="AN151" s="3"/>
      <c r="AO151" s="3"/>
      <c r="AP151" s="3"/>
      <c r="AQ151" s="3"/>
      <c r="AR151" s="3"/>
      <c r="AS151" s="3"/>
      <c r="AT151" s="3"/>
      <c r="AU151" s="3"/>
      <c r="AV151" s="3"/>
      <c r="AW151" s="3"/>
      <c r="BM151" s="3"/>
      <c r="BN151" s="3"/>
    </row>
    <row r="152" spans="1:66" s="4" customFormat="1" ht="18.600000000000001" customHeight="1" x14ac:dyDescent="0.2">
      <c r="A152" s="73" t="s">
        <v>164</v>
      </c>
      <c r="B152" s="15" t="s">
        <v>5</v>
      </c>
      <c r="C152" s="34" t="s">
        <v>329</v>
      </c>
      <c r="D152" s="47">
        <f>+D153</f>
        <v>1000</v>
      </c>
      <c r="E152" s="47">
        <f t="shared" ref="E152:F154" si="54">+E153</f>
        <v>1000</v>
      </c>
      <c r="F152" s="47">
        <f t="shared" si="54"/>
        <v>1000</v>
      </c>
      <c r="G152" s="3"/>
      <c r="H152" s="3"/>
      <c r="I152" s="3"/>
      <c r="J152" s="3"/>
      <c r="K152" s="3"/>
      <c r="L152" s="3"/>
      <c r="M152" s="3"/>
      <c r="N152" s="3"/>
      <c r="O152" s="3"/>
      <c r="P152" s="3"/>
      <c r="Q152" s="3"/>
      <c r="R152" s="3"/>
      <c r="S152" s="3"/>
      <c r="T152" s="3"/>
      <c r="U152" s="3"/>
      <c r="V152" s="110"/>
      <c r="W152" s="3"/>
      <c r="X152" s="3"/>
      <c r="Y152" s="3"/>
      <c r="Z152" s="3"/>
      <c r="AC152" s="5"/>
      <c r="AD152" s="5"/>
      <c r="AE152" s="5"/>
      <c r="AF152" s="5"/>
      <c r="AG152" s="5"/>
      <c r="AH152" s="5"/>
      <c r="AI152" s="3"/>
      <c r="AJ152" s="3"/>
      <c r="AK152" s="3"/>
      <c r="AL152" s="3"/>
      <c r="AM152" s="3"/>
      <c r="AN152" s="3"/>
      <c r="AO152" s="3"/>
      <c r="AP152" s="3"/>
      <c r="AQ152" s="3"/>
      <c r="AR152" s="3"/>
      <c r="AS152" s="3"/>
      <c r="AT152" s="3"/>
      <c r="AU152" s="3"/>
      <c r="AV152" s="3"/>
      <c r="AW152" s="3"/>
      <c r="BM152" s="3"/>
      <c r="BN152" s="3"/>
    </row>
    <row r="153" spans="1:66" s="4" customFormat="1" ht="70.349999999999994" customHeight="1" x14ac:dyDescent="0.2">
      <c r="A153" s="58" t="s">
        <v>165</v>
      </c>
      <c r="B153" s="15" t="s">
        <v>5</v>
      </c>
      <c r="C153" s="16" t="s">
        <v>330</v>
      </c>
      <c r="D153" s="47">
        <f>+D154</f>
        <v>1000</v>
      </c>
      <c r="E153" s="47">
        <f t="shared" si="54"/>
        <v>1000</v>
      </c>
      <c r="F153" s="47">
        <f t="shared" si="54"/>
        <v>1000</v>
      </c>
      <c r="G153" s="3"/>
      <c r="H153" s="3"/>
      <c r="I153" s="3"/>
      <c r="J153" s="3"/>
      <c r="K153" s="3"/>
      <c r="L153" s="3"/>
      <c r="M153" s="3"/>
      <c r="N153" s="3"/>
      <c r="O153" s="3"/>
      <c r="P153" s="3"/>
      <c r="Q153" s="3"/>
      <c r="R153" s="3"/>
      <c r="S153" s="3"/>
      <c r="T153" s="3"/>
      <c r="U153" s="3"/>
      <c r="V153" s="110"/>
      <c r="W153" s="3"/>
      <c r="X153" s="3"/>
      <c r="Y153" s="3"/>
      <c r="Z153" s="3"/>
      <c r="AC153" s="5"/>
      <c r="AD153" s="5"/>
      <c r="AE153" s="5"/>
      <c r="AF153" s="5"/>
      <c r="AG153" s="5"/>
      <c r="AH153" s="5"/>
      <c r="AI153" s="3"/>
      <c r="AJ153" s="3"/>
      <c r="AK153" s="3"/>
      <c r="AL153" s="3"/>
      <c r="AM153" s="3"/>
      <c r="AN153" s="3"/>
      <c r="AO153" s="3"/>
      <c r="AP153" s="3"/>
      <c r="AQ153" s="3"/>
      <c r="AR153" s="3"/>
      <c r="AS153" s="3"/>
      <c r="AT153" s="3"/>
      <c r="AU153" s="3"/>
      <c r="AV153" s="3"/>
      <c r="AW153" s="3"/>
      <c r="BM153" s="3"/>
      <c r="BN153" s="3"/>
    </row>
    <row r="154" spans="1:66" s="4" customFormat="1" ht="51" hidden="1" x14ac:dyDescent="0.2">
      <c r="A154" s="58" t="s">
        <v>201</v>
      </c>
      <c r="B154" s="15" t="s">
        <v>5</v>
      </c>
      <c r="C154" s="16" t="s">
        <v>167</v>
      </c>
      <c r="D154" s="47">
        <f>+D155</f>
        <v>1000</v>
      </c>
      <c r="E154" s="47">
        <f t="shared" si="54"/>
        <v>1000</v>
      </c>
      <c r="F154" s="47">
        <f t="shared" si="54"/>
        <v>1000</v>
      </c>
      <c r="G154" s="3"/>
      <c r="H154" s="3"/>
      <c r="I154" s="3"/>
      <c r="J154" s="3"/>
      <c r="K154" s="3"/>
      <c r="L154" s="3"/>
      <c r="M154" s="3"/>
      <c r="N154" s="3"/>
      <c r="O154" s="3"/>
      <c r="P154" s="3"/>
      <c r="Q154" s="3"/>
      <c r="R154" s="3"/>
      <c r="S154" s="3"/>
      <c r="T154" s="3"/>
      <c r="U154" s="3"/>
      <c r="V154" s="110"/>
      <c r="W154" s="3"/>
      <c r="X154" s="3"/>
      <c r="Y154" s="3"/>
      <c r="Z154" s="3"/>
      <c r="AC154" s="5"/>
      <c r="AD154" s="5"/>
      <c r="AE154" s="5"/>
      <c r="AF154" s="5"/>
      <c r="AG154" s="5"/>
      <c r="AH154" s="5"/>
      <c r="AI154" s="3"/>
      <c r="AJ154" s="3"/>
      <c r="AK154" s="3"/>
      <c r="AL154" s="3"/>
      <c r="AM154" s="3"/>
      <c r="AN154" s="3"/>
      <c r="AO154" s="3"/>
      <c r="AP154" s="3"/>
      <c r="AQ154" s="3"/>
      <c r="AR154" s="3"/>
      <c r="AS154" s="3"/>
      <c r="AT154" s="3"/>
      <c r="AU154" s="3"/>
      <c r="AV154" s="3"/>
      <c r="AW154" s="3"/>
      <c r="BM154" s="3"/>
      <c r="BN154" s="3"/>
    </row>
    <row r="155" spans="1:66" s="4" customFormat="1" ht="111.6" hidden="1" customHeight="1" x14ac:dyDescent="0.2">
      <c r="A155" s="58" t="s">
        <v>166</v>
      </c>
      <c r="B155" s="15" t="s">
        <v>229</v>
      </c>
      <c r="C155" s="16" t="s">
        <v>168</v>
      </c>
      <c r="D155" s="47">
        <v>1000</v>
      </c>
      <c r="E155" s="47">
        <v>1000</v>
      </c>
      <c r="F155" s="47">
        <v>1000</v>
      </c>
      <c r="G155" s="3"/>
      <c r="H155" s="3"/>
      <c r="I155" s="3"/>
      <c r="J155" s="3"/>
      <c r="K155" s="3"/>
      <c r="L155" s="3"/>
      <c r="M155" s="3"/>
      <c r="N155" s="3"/>
      <c r="O155" s="3"/>
      <c r="P155" s="3"/>
      <c r="Q155" s="3"/>
      <c r="R155" s="3"/>
      <c r="S155" s="3"/>
      <c r="T155" s="3"/>
      <c r="U155" s="3"/>
      <c r="V155" s="110"/>
      <c r="W155" s="3"/>
      <c r="X155" s="3"/>
      <c r="Y155" s="3"/>
      <c r="Z155" s="3"/>
      <c r="AC155" s="5"/>
      <c r="AD155" s="5"/>
      <c r="AE155" s="5"/>
      <c r="AF155" s="5"/>
      <c r="AG155" s="5"/>
      <c r="AH155" s="5"/>
      <c r="AI155" s="3"/>
      <c r="AJ155" s="3"/>
      <c r="AK155" s="3"/>
      <c r="AL155" s="3"/>
      <c r="AM155" s="31"/>
      <c r="AN155" s="3"/>
      <c r="AO155" s="3"/>
      <c r="AP155" s="3"/>
      <c r="AQ155" s="3"/>
      <c r="AR155" s="3"/>
      <c r="AS155" s="3"/>
      <c r="AT155" s="3"/>
      <c r="AU155" s="3"/>
      <c r="AV155" s="3"/>
      <c r="AW155" s="3"/>
      <c r="BM155" s="3"/>
      <c r="BN155" s="3"/>
    </row>
    <row r="156" spans="1:66" s="4" customFormat="1" ht="93.6" customHeight="1" x14ac:dyDescent="0.2">
      <c r="A156" s="99" t="s">
        <v>275</v>
      </c>
      <c r="B156" s="32" t="s">
        <v>8</v>
      </c>
      <c r="C156" s="100" t="s">
        <v>331</v>
      </c>
      <c r="D156" s="47">
        <v>2650000</v>
      </c>
      <c r="E156" s="47">
        <v>2700000</v>
      </c>
      <c r="F156" s="47">
        <v>2750000</v>
      </c>
      <c r="G156" s="3"/>
      <c r="H156" s="3"/>
      <c r="I156" s="3"/>
      <c r="J156" s="3"/>
      <c r="K156" s="3"/>
      <c r="L156" s="3"/>
      <c r="M156" s="3"/>
      <c r="N156" s="3"/>
      <c r="O156" s="3"/>
      <c r="P156" s="3"/>
      <c r="Q156" s="3"/>
      <c r="R156" s="3"/>
      <c r="S156" s="3"/>
      <c r="T156" s="3"/>
      <c r="U156" s="3"/>
      <c r="V156" s="110"/>
      <c r="W156" s="3"/>
      <c r="X156" s="3"/>
      <c r="Y156" s="3"/>
      <c r="Z156" s="3"/>
      <c r="AC156" s="5"/>
      <c r="AD156" s="5"/>
      <c r="AE156" s="5"/>
      <c r="AF156" s="5"/>
      <c r="AG156" s="5"/>
      <c r="AH156" s="5"/>
      <c r="AI156" s="3"/>
      <c r="AJ156" s="3"/>
      <c r="AK156" s="3"/>
      <c r="AL156" s="3"/>
      <c r="AM156" s="3"/>
      <c r="AN156" s="3"/>
      <c r="AO156" s="3"/>
      <c r="AP156" s="3"/>
      <c r="AQ156" s="3"/>
      <c r="AR156" s="3"/>
      <c r="AS156" s="3"/>
      <c r="AT156" s="3"/>
      <c r="AU156" s="3"/>
      <c r="AV156" s="3"/>
      <c r="AW156" s="3"/>
      <c r="BM156" s="3"/>
      <c r="BN156" s="3"/>
    </row>
    <row r="157" spans="1:66" s="4" customFormat="1" ht="18" customHeight="1" x14ac:dyDescent="0.25">
      <c r="A157" s="58" t="s">
        <v>169</v>
      </c>
      <c r="B157" s="15" t="s">
        <v>5</v>
      </c>
      <c r="C157" s="16" t="s">
        <v>332</v>
      </c>
      <c r="D157" s="47">
        <f t="shared" ref="D157:F159" si="55">+D158</f>
        <v>315169</v>
      </c>
      <c r="E157" s="47">
        <f t="shared" si="55"/>
        <v>135435</v>
      </c>
      <c r="F157" s="47">
        <f t="shared" si="55"/>
        <v>12694</v>
      </c>
      <c r="G157" s="3"/>
      <c r="H157" s="3"/>
      <c r="I157" s="3"/>
      <c r="J157" s="3"/>
      <c r="K157" s="3"/>
      <c r="L157" s="3"/>
      <c r="M157" s="3"/>
      <c r="N157" s="3"/>
      <c r="O157" s="3"/>
      <c r="P157" s="3"/>
      <c r="Q157" s="3"/>
      <c r="R157" s="3"/>
      <c r="S157" s="3"/>
      <c r="T157" s="3"/>
      <c r="U157" s="3"/>
      <c r="V157" s="110"/>
      <c r="W157" s="3"/>
      <c r="X157" s="3"/>
      <c r="Y157" s="3"/>
      <c r="Z157" s="3"/>
      <c r="AC157" s="5"/>
      <c r="AD157" s="5"/>
      <c r="AE157" s="5"/>
      <c r="AF157" s="5"/>
      <c r="AG157" s="5"/>
      <c r="AH157" s="5"/>
      <c r="AI157" s="3"/>
      <c r="AJ157" s="3"/>
      <c r="AK157" s="3"/>
      <c r="AL157" s="3"/>
      <c r="AM157" s="3"/>
      <c r="AN157" s="3"/>
      <c r="AO157" s="3"/>
      <c r="AP157" s="3"/>
      <c r="AQ157" s="3"/>
      <c r="AR157" s="6"/>
      <c r="AS157" s="6"/>
      <c r="AT157" s="3"/>
      <c r="AU157" s="3"/>
      <c r="AV157" s="3"/>
      <c r="AW157" s="3"/>
      <c r="BM157" s="3"/>
      <c r="BN157" s="3"/>
    </row>
    <row r="158" spans="1:66" s="4" customFormat="1" ht="16.7" customHeight="1" x14ac:dyDescent="0.25">
      <c r="A158" s="58" t="s">
        <v>170</v>
      </c>
      <c r="B158" s="15" t="s">
        <v>5</v>
      </c>
      <c r="C158" s="16" t="s">
        <v>333</v>
      </c>
      <c r="D158" s="47">
        <f t="shared" si="55"/>
        <v>315169</v>
      </c>
      <c r="E158" s="47">
        <f t="shared" si="55"/>
        <v>135435</v>
      </c>
      <c r="F158" s="47">
        <f t="shared" si="55"/>
        <v>12694</v>
      </c>
      <c r="G158" s="3"/>
      <c r="H158" s="3"/>
      <c r="I158" s="3"/>
      <c r="J158" s="3"/>
      <c r="K158" s="3"/>
      <c r="L158" s="3"/>
      <c r="M158" s="3"/>
      <c r="N158" s="3"/>
      <c r="O158" s="3"/>
      <c r="P158" s="3"/>
      <c r="Q158" s="3"/>
      <c r="R158" s="3"/>
      <c r="S158" s="3"/>
      <c r="T158" s="3"/>
      <c r="U158" s="3"/>
      <c r="V158" s="110"/>
      <c r="W158" s="3"/>
      <c r="X158" s="3"/>
      <c r="Y158" s="3"/>
      <c r="Z158" s="3"/>
      <c r="AC158" s="5"/>
      <c r="AD158" s="5"/>
      <c r="AE158" s="5"/>
      <c r="AF158" s="5"/>
      <c r="AG158" s="5"/>
      <c r="AH158" s="5"/>
      <c r="AI158" s="3"/>
      <c r="AJ158" s="3"/>
      <c r="AK158" s="3"/>
      <c r="AL158" s="3"/>
      <c r="AM158" s="3"/>
      <c r="AN158" s="3"/>
      <c r="AO158" s="3"/>
      <c r="AP158" s="3"/>
      <c r="AQ158" s="3"/>
      <c r="AR158" s="6"/>
      <c r="AS158" s="6"/>
      <c r="AT158" s="3"/>
      <c r="AU158" s="3"/>
      <c r="AV158" s="3"/>
      <c r="AW158" s="3"/>
      <c r="BM158" s="3"/>
      <c r="BN158" s="3"/>
    </row>
    <row r="159" spans="1:66" s="4" customFormat="1" ht="17.45" hidden="1" customHeight="1" x14ac:dyDescent="0.25">
      <c r="A159" s="58" t="s">
        <v>171</v>
      </c>
      <c r="B159" s="15" t="s">
        <v>5</v>
      </c>
      <c r="C159" s="16" t="s">
        <v>172</v>
      </c>
      <c r="D159" s="47">
        <f t="shared" si="55"/>
        <v>315169</v>
      </c>
      <c r="E159" s="47">
        <f t="shared" si="55"/>
        <v>135435</v>
      </c>
      <c r="F159" s="47">
        <f t="shared" si="55"/>
        <v>12694</v>
      </c>
      <c r="G159" s="3"/>
      <c r="H159" s="3"/>
      <c r="I159" s="3"/>
      <c r="J159" s="3"/>
      <c r="K159" s="3"/>
      <c r="L159" s="3"/>
      <c r="M159" s="3"/>
      <c r="N159" s="3"/>
      <c r="O159" s="3"/>
      <c r="P159" s="3"/>
      <c r="Q159" s="3"/>
      <c r="R159" s="3"/>
      <c r="S159" s="3"/>
      <c r="T159" s="3"/>
      <c r="U159" s="3"/>
      <c r="V159" s="110"/>
      <c r="W159" s="3"/>
      <c r="X159" s="3"/>
      <c r="Y159" s="3"/>
      <c r="Z159" s="3"/>
      <c r="AC159" s="5"/>
      <c r="AD159" s="5"/>
      <c r="AE159" s="5"/>
      <c r="AF159" s="5"/>
      <c r="AG159" s="5"/>
      <c r="AH159" s="5"/>
      <c r="AI159" s="3"/>
      <c r="AJ159" s="3"/>
      <c r="AK159" s="3"/>
      <c r="AL159" s="3"/>
      <c r="AM159" s="3"/>
      <c r="AN159" s="3"/>
      <c r="AO159" s="3"/>
      <c r="AP159" s="3"/>
      <c r="AQ159" s="3"/>
      <c r="AR159" s="6"/>
      <c r="AS159" s="6"/>
      <c r="AT159" s="3"/>
      <c r="AU159" s="3"/>
      <c r="AV159" s="3"/>
      <c r="AW159" s="3"/>
      <c r="BM159" s="3"/>
      <c r="BN159" s="3"/>
    </row>
    <row r="160" spans="1:66" s="4" customFormat="1" ht="30.6" hidden="1" customHeight="1" x14ac:dyDescent="0.25">
      <c r="A160" s="60" t="s">
        <v>173</v>
      </c>
      <c r="B160" s="15" t="s">
        <v>55</v>
      </c>
      <c r="C160" s="16" t="s">
        <v>174</v>
      </c>
      <c r="D160" s="47">
        <v>315169</v>
      </c>
      <c r="E160" s="47">
        <v>135435</v>
      </c>
      <c r="F160" s="47">
        <v>12694</v>
      </c>
      <c r="G160" s="3"/>
      <c r="H160" s="3"/>
      <c r="I160" s="3"/>
      <c r="J160" s="3"/>
      <c r="K160" s="3"/>
      <c r="L160" s="3"/>
      <c r="M160" s="3"/>
      <c r="N160" s="3"/>
      <c r="O160" s="3"/>
      <c r="P160" s="3"/>
      <c r="Q160" s="3"/>
      <c r="R160" s="3"/>
      <c r="S160" s="3"/>
      <c r="T160" s="3"/>
      <c r="U160" s="3"/>
      <c r="V160" s="110"/>
      <c r="W160" s="3"/>
      <c r="X160" s="3"/>
      <c r="Y160" s="3"/>
      <c r="Z160" s="3"/>
      <c r="AC160" s="5"/>
      <c r="AD160" s="5"/>
      <c r="AE160" s="5"/>
      <c r="AF160" s="5"/>
      <c r="AG160" s="5"/>
      <c r="AH160" s="5"/>
      <c r="AI160" s="3"/>
      <c r="AJ160" s="3"/>
      <c r="AK160" s="3"/>
      <c r="AL160" s="3"/>
      <c r="AM160" s="3"/>
      <c r="AN160" s="3"/>
      <c r="AO160" s="3"/>
      <c r="AP160" s="3"/>
      <c r="AQ160" s="3"/>
      <c r="AR160" s="6"/>
      <c r="AS160" s="6"/>
      <c r="AT160" s="3"/>
      <c r="AU160" s="3"/>
      <c r="AV160" s="3"/>
      <c r="AW160" s="3"/>
      <c r="BM160" s="3"/>
      <c r="BN160" s="3"/>
    </row>
    <row r="161" spans="1:66" s="4" customFormat="1" ht="16.350000000000001" customHeight="1" x14ac:dyDescent="0.25">
      <c r="A161" s="60" t="s">
        <v>175</v>
      </c>
      <c r="B161" s="15" t="s">
        <v>5</v>
      </c>
      <c r="C161" s="16" t="s">
        <v>334</v>
      </c>
      <c r="D161" s="47">
        <f>+D162+D222+D227</f>
        <v>3469422825.02</v>
      </c>
      <c r="E161" s="47">
        <f t="shared" ref="E161:F161" si="56">+E162+E222+E227</f>
        <v>2760849410.9099998</v>
      </c>
      <c r="F161" s="47">
        <f t="shared" si="56"/>
        <v>2830620517.4299998</v>
      </c>
      <c r="G161" s="3"/>
      <c r="H161" s="23"/>
      <c r="I161" s="3"/>
      <c r="J161" s="3"/>
      <c r="K161" s="3"/>
      <c r="L161" s="3"/>
      <c r="M161" s="3"/>
      <c r="N161" s="3"/>
      <c r="O161" s="3"/>
      <c r="P161" s="3"/>
      <c r="Q161" s="3"/>
      <c r="R161" s="3"/>
      <c r="S161" s="3"/>
      <c r="T161" s="3"/>
      <c r="U161" s="3"/>
      <c r="V161" s="110"/>
      <c r="W161" s="3"/>
      <c r="X161" s="3"/>
      <c r="Y161" s="3"/>
      <c r="Z161" s="3"/>
      <c r="AB161" s="12"/>
      <c r="AC161" s="5"/>
      <c r="AD161" s="5"/>
      <c r="AE161" s="5"/>
      <c r="AF161" s="5"/>
      <c r="AG161" s="5"/>
      <c r="AH161" s="5"/>
      <c r="AI161" s="3"/>
      <c r="AJ161" s="3"/>
      <c r="AK161" s="3"/>
      <c r="AL161" s="3"/>
      <c r="AM161" s="3"/>
      <c r="AN161" s="3"/>
      <c r="AO161" s="3"/>
      <c r="AP161" s="3"/>
      <c r="AQ161" s="3"/>
      <c r="AR161" s="6"/>
      <c r="AS161" s="6"/>
      <c r="AT161" s="3"/>
      <c r="AU161" s="3"/>
      <c r="AV161" s="3"/>
      <c r="AW161" s="3"/>
      <c r="BM161" s="3"/>
      <c r="BN161" s="3"/>
    </row>
    <row r="162" spans="1:66" s="4" customFormat="1" ht="27.6" customHeight="1" x14ac:dyDescent="0.25">
      <c r="A162" s="67" t="s">
        <v>176</v>
      </c>
      <c r="B162" s="15" t="s">
        <v>5</v>
      </c>
      <c r="C162" s="16" t="s">
        <v>335</v>
      </c>
      <c r="D162" s="47">
        <f>+D163+D168+D196+D212</f>
        <v>3469376568</v>
      </c>
      <c r="E162" s="47">
        <f t="shared" ref="E162:F162" si="57">+E163+E168+E196+E212</f>
        <v>2760849410.9099998</v>
      </c>
      <c r="F162" s="47">
        <f t="shared" si="57"/>
        <v>2830620517.4299998</v>
      </c>
      <c r="G162" s="3"/>
      <c r="H162" s="3"/>
      <c r="I162" s="3"/>
      <c r="J162" s="3"/>
      <c r="K162" s="3"/>
      <c r="L162" s="3"/>
      <c r="M162" s="3"/>
      <c r="N162" s="3"/>
      <c r="O162" s="3"/>
      <c r="P162" s="3"/>
      <c r="Q162" s="3"/>
      <c r="R162" s="3"/>
      <c r="S162" s="3"/>
      <c r="T162" s="3"/>
      <c r="U162" s="3"/>
      <c r="V162" s="110"/>
      <c r="W162" s="3"/>
      <c r="X162" s="3"/>
      <c r="Y162" s="3"/>
      <c r="Z162" s="3"/>
      <c r="AC162" s="5"/>
      <c r="AD162" s="5"/>
      <c r="AE162" s="5"/>
      <c r="AF162" s="5"/>
      <c r="AG162" s="5"/>
      <c r="AH162" s="5"/>
      <c r="AI162" s="3"/>
      <c r="AJ162" s="3"/>
      <c r="AK162" s="3"/>
      <c r="AL162" s="3"/>
      <c r="AM162" s="3"/>
      <c r="AN162" s="3"/>
      <c r="AO162" s="3"/>
      <c r="AP162" s="3"/>
      <c r="AQ162" s="3"/>
      <c r="AR162" s="6"/>
      <c r="AS162" s="6"/>
      <c r="AT162" s="3"/>
      <c r="AU162" s="3"/>
      <c r="AV162" s="3"/>
      <c r="AW162" s="3"/>
      <c r="BM162" s="3"/>
      <c r="BN162" s="3"/>
    </row>
    <row r="163" spans="1:66" s="4" customFormat="1" ht="15.6" customHeight="1" x14ac:dyDescent="0.25">
      <c r="A163" s="67" t="s">
        <v>177</v>
      </c>
      <c r="B163" s="15" t="s">
        <v>5</v>
      </c>
      <c r="C163" s="16" t="s">
        <v>336</v>
      </c>
      <c r="D163" s="47">
        <f>+D164+D166</f>
        <v>436205400</v>
      </c>
      <c r="E163" s="47">
        <f t="shared" ref="E163:F163" si="58">+E164+E166</f>
        <v>155406600</v>
      </c>
      <c r="F163" s="47">
        <f t="shared" si="58"/>
        <v>61000500</v>
      </c>
      <c r="G163" s="3"/>
      <c r="H163" s="3"/>
      <c r="I163" s="3"/>
      <c r="J163" s="3"/>
      <c r="K163" s="3"/>
      <c r="L163" s="3"/>
      <c r="M163" s="3"/>
      <c r="N163" s="3"/>
      <c r="O163" s="3"/>
      <c r="P163" s="3"/>
      <c r="Q163" s="3"/>
      <c r="R163" s="3"/>
      <c r="S163" s="3"/>
      <c r="T163" s="3"/>
      <c r="U163" s="3"/>
      <c r="V163" s="110"/>
      <c r="W163" s="3"/>
      <c r="X163" s="3"/>
      <c r="Y163" s="3"/>
      <c r="Z163" s="3"/>
      <c r="AC163" s="5"/>
      <c r="AD163" s="5"/>
      <c r="AE163" s="5"/>
      <c r="AF163" s="5"/>
      <c r="AG163" s="5"/>
      <c r="AH163" s="5"/>
      <c r="AI163" s="3"/>
      <c r="AJ163" s="3"/>
      <c r="AK163" s="3"/>
      <c r="AL163" s="3"/>
      <c r="AM163" s="3"/>
      <c r="AN163" s="3"/>
      <c r="AO163" s="3"/>
      <c r="AP163" s="3"/>
      <c r="AQ163" s="3"/>
      <c r="AR163" s="6"/>
      <c r="AS163" s="6"/>
      <c r="AT163" s="3"/>
      <c r="AU163" s="3"/>
      <c r="AV163" s="3"/>
      <c r="AW163" s="3"/>
      <c r="BM163" s="3"/>
      <c r="BN163" s="3"/>
    </row>
    <row r="164" spans="1:66" s="4" customFormat="1" ht="18" customHeight="1" x14ac:dyDescent="0.25">
      <c r="A164" s="59" t="s">
        <v>178</v>
      </c>
      <c r="B164" s="15" t="s">
        <v>5</v>
      </c>
      <c r="C164" s="24" t="s">
        <v>337</v>
      </c>
      <c r="D164" s="47">
        <f>+D165</f>
        <v>368613400</v>
      </c>
      <c r="E164" s="47">
        <f t="shared" ref="E164:F164" si="59">+E165</f>
        <v>155406600</v>
      </c>
      <c r="F164" s="47">
        <f t="shared" si="59"/>
        <v>61000500</v>
      </c>
      <c r="G164" s="3"/>
      <c r="H164" s="3"/>
      <c r="I164" s="3"/>
      <c r="J164" s="3"/>
      <c r="K164" s="3"/>
      <c r="L164" s="3"/>
      <c r="M164" s="3"/>
      <c r="N164" s="3"/>
      <c r="O164" s="3"/>
      <c r="P164" s="3"/>
      <c r="Q164" s="3"/>
      <c r="R164" s="3"/>
      <c r="S164" s="3"/>
      <c r="T164" s="3"/>
      <c r="U164" s="3"/>
      <c r="V164" s="110"/>
      <c r="W164" s="3"/>
      <c r="X164" s="3"/>
      <c r="Y164" s="3"/>
      <c r="Z164" s="3"/>
      <c r="AC164" s="5"/>
      <c r="AD164" s="5"/>
      <c r="AE164" s="5"/>
      <c r="AF164" s="5"/>
      <c r="AG164" s="5"/>
      <c r="AH164" s="5"/>
      <c r="AI164" s="3"/>
      <c r="AJ164" s="3"/>
      <c r="AK164" s="3"/>
      <c r="AL164" s="3"/>
      <c r="AM164" s="3"/>
      <c r="AN164" s="3"/>
      <c r="AO164" s="3"/>
      <c r="AP164" s="3"/>
      <c r="AQ164" s="3"/>
      <c r="AR164" s="6"/>
      <c r="AS164" s="6"/>
      <c r="AT164" s="3"/>
      <c r="AU164" s="3"/>
      <c r="AV164" s="3"/>
      <c r="AW164" s="3"/>
      <c r="BM164" s="3"/>
      <c r="BN164" s="3"/>
    </row>
    <row r="165" spans="1:66" s="4" customFormat="1" ht="41.45" hidden="1" customHeight="1" x14ac:dyDescent="0.25">
      <c r="A165" s="59" t="s">
        <v>179</v>
      </c>
      <c r="B165" s="15" t="s">
        <v>180</v>
      </c>
      <c r="C165" s="16" t="s">
        <v>181</v>
      </c>
      <c r="D165" s="47">
        <v>368613400</v>
      </c>
      <c r="E165" s="47">
        <v>155406600</v>
      </c>
      <c r="F165" s="47">
        <v>61000500</v>
      </c>
      <c r="G165" s="3"/>
      <c r="H165" s="3"/>
      <c r="I165" s="3"/>
      <c r="J165" s="3"/>
      <c r="K165" s="3"/>
      <c r="L165" s="3"/>
      <c r="M165" s="3"/>
      <c r="N165" s="3"/>
      <c r="O165" s="3"/>
      <c r="P165" s="3"/>
      <c r="Q165" s="3"/>
      <c r="R165" s="3"/>
      <c r="S165" s="3"/>
      <c r="T165" s="3"/>
      <c r="U165" s="3"/>
      <c r="V165" s="110"/>
      <c r="W165" s="3"/>
      <c r="X165" s="3"/>
      <c r="Y165" s="3"/>
      <c r="Z165" s="3"/>
      <c r="AC165" s="5"/>
      <c r="AD165" s="5"/>
      <c r="AE165" s="5"/>
      <c r="AF165" s="5"/>
      <c r="AG165" s="5"/>
      <c r="AH165" s="5"/>
      <c r="AI165" s="3"/>
      <c r="AJ165" s="3"/>
      <c r="AK165" s="3"/>
      <c r="AL165" s="3"/>
      <c r="AM165" s="3"/>
      <c r="AN165" s="3"/>
      <c r="AO165" s="3"/>
      <c r="AP165" s="3"/>
      <c r="AQ165" s="3"/>
      <c r="AR165" s="6"/>
      <c r="AS165" s="6"/>
      <c r="AT165" s="3"/>
      <c r="AU165" s="3"/>
      <c r="AV165" s="3"/>
      <c r="AW165" s="3"/>
      <c r="BM165" s="3"/>
      <c r="BN165" s="3"/>
    </row>
    <row r="166" spans="1:66" s="4" customFormat="1" ht="28.7" customHeight="1" x14ac:dyDescent="0.25">
      <c r="A166" s="58" t="s">
        <v>349</v>
      </c>
      <c r="B166" s="15" t="s">
        <v>5</v>
      </c>
      <c r="C166" s="55" t="s">
        <v>368</v>
      </c>
      <c r="D166" s="47">
        <f>+D167</f>
        <v>67592000</v>
      </c>
      <c r="E166" s="47">
        <f t="shared" ref="E166:F166" si="60">+E167</f>
        <v>0</v>
      </c>
      <c r="F166" s="47">
        <f t="shared" si="60"/>
        <v>0</v>
      </c>
      <c r="G166" s="3"/>
      <c r="H166" s="3"/>
      <c r="I166" s="3"/>
      <c r="J166" s="3"/>
      <c r="K166" s="3"/>
      <c r="L166" s="3"/>
      <c r="M166" s="3"/>
      <c r="N166" s="3"/>
      <c r="O166" s="3"/>
      <c r="P166" s="3"/>
      <c r="Q166" s="3"/>
      <c r="R166" s="3"/>
      <c r="S166" s="3"/>
      <c r="T166" s="3"/>
      <c r="U166" s="3"/>
      <c r="V166" s="110"/>
      <c r="W166" s="3"/>
      <c r="X166" s="3"/>
      <c r="Y166" s="3"/>
      <c r="Z166" s="3"/>
      <c r="AC166" s="5"/>
      <c r="AD166" s="5"/>
      <c r="AE166" s="5"/>
      <c r="AF166" s="5"/>
      <c r="AG166" s="5"/>
      <c r="AH166" s="5"/>
      <c r="AI166" s="3"/>
      <c r="AJ166" s="3"/>
      <c r="AK166" s="3"/>
      <c r="AL166" s="3"/>
      <c r="AM166" s="3"/>
      <c r="AN166" s="3"/>
      <c r="AO166" s="3"/>
      <c r="AP166" s="3"/>
      <c r="AQ166" s="3"/>
      <c r="AR166" s="6"/>
      <c r="AS166" s="6"/>
      <c r="AT166" s="3"/>
      <c r="AU166" s="3"/>
      <c r="AV166" s="3"/>
      <c r="AW166" s="3"/>
      <c r="BM166" s="3"/>
      <c r="BN166" s="3"/>
    </row>
    <row r="167" spans="1:66" s="4" customFormat="1" ht="26.45" hidden="1" customHeight="1" x14ac:dyDescent="0.25">
      <c r="A167" s="59" t="s">
        <v>350</v>
      </c>
      <c r="B167" s="15" t="s">
        <v>180</v>
      </c>
      <c r="C167" s="16" t="s">
        <v>351</v>
      </c>
      <c r="D167" s="47">
        <v>67592000</v>
      </c>
      <c r="E167" s="47">
        <v>0</v>
      </c>
      <c r="F167" s="47">
        <v>0</v>
      </c>
      <c r="G167" s="3"/>
      <c r="H167" s="3"/>
      <c r="I167" s="3"/>
      <c r="J167" s="3"/>
      <c r="K167" s="3"/>
      <c r="L167" s="3"/>
      <c r="M167" s="3"/>
      <c r="N167" s="3"/>
      <c r="O167" s="3"/>
      <c r="P167" s="3"/>
      <c r="Q167" s="3"/>
      <c r="R167" s="3"/>
      <c r="S167" s="3"/>
      <c r="T167" s="3"/>
      <c r="U167" s="3"/>
      <c r="V167" s="110"/>
      <c r="W167" s="3"/>
      <c r="X167" s="3"/>
      <c r="Y167" s="3"/>
      <c r="Z167" s="3"/>
      <c r="AC167" s="5"/>
      <c r="AD167" s="5"/>
      <c r="AE167" s="5"/>
      <c r="AF167" s="5"/>
      <c r="AG167" s="5"/>
      <c r="AH167" s="5"/>
      <c r="AI167" s="3"/>
      <c r="AJ167" s="3"/>
      <c r="AK167" s="3"/>
      <c r="AL167" s="3"/>
      <c r="AM167" s="3"/>
      <c r="AN167" s="3"/>
      <c r="AO167" s="3"/>
      <c r="AP167" s="3"/>
      <c r="AQ167" s="3"/>
      <c r="AR167" s="6"/>
      <c r="AS167" s="6"/>
      <c r="AT167" s="3"/>
      <c r="AU167" s="3"/>
      <c r="AV167" s="3"/>
      <c r="AW167" s="3"/>
      <c r="BM167" s="3"/>
      <c r="BN167" s="3"/>
    </row>
    <row r="168" spans="1:66" s="4" customFormat="1" ht="28.7" customHeight="1" x14ac:dyDescent="0.25">
      <c r="A168" s="60" t="s">
        <v>182</v>
      </c>
      <c r="B168" s="15" t="s">
        <v>5</v>
      </c>
      <c r="C168" s="15" t="s">
        <v>338</v>
      </c>
      <c r="D168" s="47">
        <f>+D185+D169+D171+D175+D179+D183+D173+D177+D181</f>
        <v>489606968</v>
      </c>
      <c r="E168" s="47">
        <f t="shared" ref="E168:F168" si="61">+E185+E169+E171+E175+E179+E183+E173+E177+E181</f>
        <v>186740810.91</v>
      </c>
      <c r="F168" s="47">
        <f t="shared" si="61"/>
        <v>350933517.43000001</v>
      </c>
      <c r="G168" s="3"/>
      <c r="H168" s="23"/>
      <c r="I168" s="3"/>
      <c r="J168" s="3"/>
      <c r="K168" s="3"/>
      <c r="L168" s="3"/>
      <c r="M168" s="3"/>
      <c r="N168" s="3"/>
      <c r="O168" s="3"/>
      <c r="P168" s="3"/>
      <c r="Q168" s="3"/>
      <c r="R168" s="3"/>
      <c r="S168" s="3"/>
      <c r="T168" s="3"/>
      <c r="U168" s="3"/>
      <c r="V168" s="110"/>
      <c r="W168" s="3"/>
      <c r="X168" s="3"/>
      <c r="Y168" s="3"/>
      <c r="Z168" s="3"/>
      <c r="AC168" s="5"/>
      <c r="AD168" s="5"/>
      <c r="AE168" s="5"/>
      <c r="AF168" s="5"/>
      <c r="AG168" s="5"/>
      <c r="AH168" s="5"/>
      <c r="AI168" s="3"/>
      <c r="AJ168" s="3"/>
      <c r="AK168" s="3"/>
      <c r="AL168" s="3"/>
      <c r="AM168" s="3"/>
      <c r="AN168" s="3"/>
      <c r="AO168" s="3"/>
      <c r="AP168" s="3"/>
      <c r="AQ168" s="3"/>
      <c r="AR168" s="6"/>
      <c r="AS168" s="6"/>
      <c r="AT168" s="3"/>
      <c r="AU168" s="3"/>
      <c r="AV168" s="3"/>
      <c r="AW168" s="3"/>
      <c r="BM168" s="3"/>
      <c r="BN168" s="3"/>
    </row>
    <row r="169" spans="1:66" s="4" customFormat="1" ht="43.35" customHeight="1" x14ac:dyDescent="0.25">
      <c r="A169" s="60" t="s">
        <v>376</v>
      </c>
      <c r="B169" s="15" t="s">
        <v>5</v>
      </c>
      <c r="C169" s="15" t="s">
        <v>369</v>
      </c>
      <c r="D169" s="47">
        <f>+D170</f>
        <v>17508771.829999998</v>
      </c>
      <c r="E169" s="47">
        <f t="shared" ref="E169:F169" si="62">+E170</f>
        <v>0</v>
      </c>
      <c r="F169" s="47">
        <f t="shared" si="62"/>
        <v>0</v>
      </c>
      <c r="G169" s="3"/>
      <c r="H169" s="23"/>
      <c r="I169" s="3"/>
      <c r="J169" s="3"/>
      <c r="K169" s="3"/>
      <c r="L169" s="3"/>
      <c r="M169" s="3"/>
      <c r="N169" s="3"/>
      <c r="O169" s="3"/>
      <c r="P169" s="3"/>
      <c r="Q169" s="3"/>
      <c r="R169" s="3"/>
      <c r="S169" s="3"/>
      <c r="T169" s="3"/>
      <c r="U169" s="3"/>
      <c r="V169" s="110"/>
      <c r="W169" s="3"/>
      <c r="X169" s="3"/>
      <c r="Y169" s="3"/>
      <c r="Z169" s="3"/>
      <c r="AC169" s="5"/>
      <c r="AD169" s="5"/>
      <c r="AE169" s="5"/>
      <c r="AF169" s="5"/>
      <c r="AG169" s="5"/>
      <c r="AH169" s="5"/>
      <c r="AI169" s="3"/>
      <c r="AJ169" s="3"/>
      <c r="AK169" s="3"/>
      <c r="AL169" s="3"/>
      <c r="AM169" s="3"/>
      <c r="AN169" s="3"/>
      <c r="AO169" s="3"/>
      <c r="AP169" s="3"/>
      <c r="AQ169" s="3"/>
      <c r="AR169" s="6"/>
      <c r="AS169" s="6"/>
      <c r="AT169" s="3"/>
      <c r="AU169" s="3"/>
      <c r="AV169" s="3"/>
      <c r="AW169" s="3"/>
      <c r="BM169" s="3"/>
      <c r="BN169" s="3"/>
    </row>
    <row r="170" spans="1:66" s="4" customFormat="1" ht="41.45" hidden="1" customHeight="1" x14ac:dyDescent="0.25">
      <c r="A170" s="60" t="s">
        <v>377</v>
      </c>
      <c r="B170" s="15" t="s">
        <v>268</v>
      </c>
      <c r="C170" s="15" t="s">
        <v>352</v>
      </c>
      <c r="D170" s="47">
        <f>17508800-28.17</f>
        <v>17508771.829999998</v>
      </c>
      <c r="E170" s="47">
        <v>0</v>
      </c>
      <c r="F170" s="47">
        <v>0</v>
      </c>
      <c r="G170" s="3"/>
      <c r="H170" s="23"/>
      <c r="I170" s="3"/>
      <c r="J170" s="3"/>
      <c r="K170" s="3"/>
      <c r="L170" s="3"/>
      <c r="M170" s="3"/>
      <c r="N170" s="3"/>
      <c r="O170" s="3"/>
      <c r="P170" s="3"/>
      <c r="Q170" s="3"/>
      <c r="R170" s="3"/>
      <c r="S170" s="3"/>
      <c r="T170" s="3"/>
      <c r="U170" s="3"/>
      <c r="V170" s="110"/>
      <c r="W170" s="3"/>
      <c r="X170" s="3"/>
      <c r="Y170" s="3"/>
      <c r="Z170" s="3"/>
      <c r="AC170" s="5"/>
      <c r="AD170" s="5"/>
      <c r="AE170" s="5"/>
      <c r="AF170" s="5"/>
      <c r="AG170" s="5"/>
      <c r="AH170" s="5"/>
      <c r="AI170" s="3"/>
      <c r="AJ170" s="3"/>
      <c r="AK170" s="3"/>
      <c r="AL170" s="3"/>
      <c r="AM170" s="3"/>
      <c r="AN170" s="3"/>
      <c r="AO170" s="3"/>
      <c r="AP170" s="3"/>
      <c r="AQ170" s="3"/>
      <c r="AR170" s="6"/>
      <c r="AS170" s="6"/>
      <c r="AT170" s="3"/>
      <c r="AU170" s="3"/>
      <c r="AV170" s="3"/>
      <c r="AW170" s="3"/>
      <c r="BM170" s="3"/>
      <c r="BN170" s="3"/>
    </row>
    <row r="171" spans="1:66" s="4" customFormat="1" ht="54.6" customHeight="1" x14ac:dyDescent="0.25">
      <c r="A171" s="60" t="s">
        <v>353</v>
      </c>
      <c r="B171" s="15" t="s">
        <v>5</v>
      </c>
      <c r="C171" s="15" t="s">
        <v>370</v>
      </c>
      <c r="D171" s="47">
        <f>+D172</f>
        <v>57610500</v>
      </c>
      <c r="E171" s="47">
        <f t="shared" ref="E171:F171" si="63">+E172</f>
        <v>51338300</v>
      </c>
      <c r="F171" s="47">
        <f t="shared" si="63"/>
        <v>49846300</v>
      </c>
      <c r="G171" s="3"/>
      <c r="H171" s="23"/>
      <c r="I171" s="3"/>
      <c r="J171" s="3"/>
      <c r="K171" s="3"/>
      <c r="L171" s="3"/>
      <c r="M171" s="3"/>
      <c r="N171" s="3"/>
      <c r="O171" s="3"/>
      <c r="P171" s="3"/>
      <c r="Q171" s="3"/>
      <c r="R171" s="3"/>
      <c r="S171" s="3"/>
      <c r="T171" s="3"/>
      <c r="U171" s="3"/>
      <c r="V171" s="110"/>
      <c r="W171" s="3"/>
      <c r="X171" s="3"/>
      <c r="Y171" s="3"/>
      <c r="Z171" s="3"/>
      <c r="AC171" s="5"/>
      <c r="AD171" s="5"/>
      <c r="AE171" s="5"/>
      <c r="AF171" s="5"/>
      <c r="AG171" s="5"/>
      <c r="AH171" s="5"/>
      <c r="AI171" s="3"/>
      <c r="AJ171" s="3"/>
      <c r="AK171" s="3"/>
      <c r="AL171" s="3"/>
      <c r="AM171" s="3"/>
      <c r="AN171" s="3"/>
      <c r="AO171" s="3"/>
      <c r="AP171" s="3"/>
      <c r="AQ171" s="3"/>
      <c r="AR171" s="6"/>
      <c r="AS171" s="6"/>
      <c r="AT171" s="3"/>
      <c r="AU171" s="3"/>
      <c r="AV171" s="3"/>
      <c r="AW171" s="3"/>
      <c r="BM171" s="3"/>
      <c r="BN171" s="3"/>
    </row>
    <row r="172" spans="1:66" s="4" customFormat="1" ht="55.35" hidden="1" customHeight="1" x14ac:dyDescent="0.25">
      <c r="A172" s="60" t="s">
        <v>354</v>
      </c>
      <c r="B172" s="15" t="s">
        <v>183</v>
      </c>
      <c r="C172" s="15" t="s">
        <v>355</v>
      </c>
      <c r="D172" s="47">
        <v>57610500</v>
      </c>
      <c r="E172" s="47">
        <v>51338300</v>
      </c>
      <c r="F172" s="47">
        <v>49846300</v>
      </c>
      <c r="G172" s="3"/>
      <c r="H172" s="23"/>
      <c r="I172" s="3"/>
      <c r="J172" s="3"/>
      <c r="K172" s="3"/>
      <c r="L172" s="3"/>
      <c r="M172" s="3"/>
      <c r="N172" s="3"/>
      <c r="O172" s="3"/>
      <c r="P172" s="3"/>
      <c r="Q172" s="3"/>
      <c r="R172" s="3"/>
      <c r="S172" s="3"/>
      <c r="T172" s="3"/>
      <c r="U172" s="3"/>
      <c r="V172" s="110"/>
      <c r="W172" s="3"/>
      <c r="X172" s="3"/>
      <c r="Y172" s="3"/>
      <c r="Z172" s="3"/>
      <c r="AC172" s="5"/>
      <c r="AD172" s="5"/>
      <c r="AE172" s="5"/>
      <c r="AF172" s="5"/>
      <c r="AG172" s="5"/>
      <c r="AH172" s="5"/>
      <c r="AI172" s="3"/>
      <c r="AJ172" s="3"/>
      <c r="AK172" s="3"/>
      <c r="AL172" s="3"/>
      <c r="AM172" s="3"/>
      <c r="AN172" s="3"/>
      <c r="AO172" s="3"/>
      <c r="AP172" s="3"/>
      <c r="AQ172" s="3"/>
      <c r="AR172" s="6"/>
      <c r="AS172" s="6"/>
      <c r="AT172" s="3"/>
      <c r="AU172" s="3"/>
      <c r="AV172" s="3"/>
      <c r="AW172" s="3"/>
      <c r="BM172" s="3"/>
      <c r="BN172" s="3"/>
    </row>
    <row r="173" spans="1:66" s="4" customFormat="1" ht="55.35" customHeight="1" x14ac:dyDescent="0.25">
      <c r="A173" s="60" t="s">
        <v>378</v>
      </c>
      <c r="B173" s="15" t="s">
        <v>5</v>
      </c>
      <c r="C173" s="15" t="s">
        <v>430</v>
      </c>
      <c r="D173" s="47">
        <f>+D174</f>
        <v>123000000</v>
      </c>
      <c r="E173" s="47">
        <f t="shared" ref="E173:F173" si="64">+E174</f>
        <v>0</v>
      </c>
      <c r="F173" s="47">
        <f t="shared" si="64"/>
        <v>0</v>
      </c>
      <c r="G173" s="3"/>
      <c r="H173" s="23"/>
      <c r="I173" s="3"/>
      <c r="J173" s="3"/>
      <c r="K173" s="3"/>
      <c r="L173" s="3"/>
      <c r="M173" s="3"/>
      <c r="N173" s="3"/>
      <c r="O173" s="3"/>
      <c r="P173" s="3"/>
      <c r="Q173" s="3"/>
      <c r="R173" s="3"/>
      <c r="S173" s="3"/>
      <c r="T173" s="3"/>
      <c r="U173" s="3"/>
      <c r="V173" s="110"/>
      <c r="W173" s="3"/>
      <c r="X173" s="3"/>
      <c r="Y173" s="3"/>
      <c r="Z173" s="3"/>
      <c r="AC173" s="5"/>
      <c r="AD173" s="5"/>
      <c r="AE173" s="5"/>
      <c r="AF173" s="5"/>
      <c r="AG173" s="5"/>
      <c r="AH173" s="5"/>
      <c r="AI173" s="3"/>
      <c r="AJ173" s="3"/>
      <c r="AK173" s="3"/>
      <c r="AL173" s="3"/>
      <c r="AM173" s="3"/>
      <c r="AN173" s="3"/>
      <c r="AO173" s="3"/>
      <c r="AP173" s="3"/>
      <c r="AQ173" s="3"/>
      <c r="AR173" s="6"/>
      <c r="AS173" s="6"/>
      <c r="AT173" s="3"/>
      <c r="AU173" s="3"/>
      <c r="AV173" s="3"/>
      <c r="AW173" s="3"/>
      <c r="BM173" s="3"/>
      <c r="BN173" s="3"/>
    </row>
    <row r="174" spans="1:66" s="4" customFormat="1" ht="55.35" hidden="1" customHeight="1" x14ac:dyDescent="0.25">
      <c r="A174" s="60" t="s">
        <v>379</v>
      </c>
      <c r="B174" s="15" t="s">
        <v>57</v>
      </c>
      <c r="C174" s="15" t="s">
        <v>380</v>
      </c>
      <c r="D174" s="47">
        <v>123000000</v>
      </c>
      <c r="E174" s="47">
        <v>0</v>
      </c>
      <c r="F174" s="47">
        <v>0</v>
      </c>
      <c r="G174" s="3"/>
      <c r="H174" s="23"/>
      <c r="I174" s="3"/>
      <c r="J174" s="3"/>
      <c r="K174" s="3"/>
      <c r="L174" s="3"/>
      <c r="M174" s="3"/>
      <c r="N174" s="3"/>
      <c r="O174" s="3"/>
      <c r="P174" s="3"/>
      <c r="Q174" s="3"/>
      <c r="R174" s="3"/>
      <c r="S174" s="3"/>
      <c r="T174" s="3"/>
      <c r="U174" s="3"/>
      <c r="V174" s="110"/>
      <c r="W174" s="3"/>
      <c r="X174" s="3"/>
      <c r="Y174" s="3"/>
      <c r="Z174" s="3"/>
      <c r="AC174" s="5"/>
      <c r="AD174" s="5"/>
      <c r="AE174" s="5"/>
      <c r="AF174" s="5"/>
      <c r="AG174" s="5"/>
      <c r="AH174" s="5"/>
      <c r="AI174" s="3"/>
      <c r="AJ174" s="3"/>
      <c r="AK174" s="3"/>
      <c r="AL174" s="3"/>
      <c r="AM174" s="3"/>
      <c r="AN174" s="3"/>
      <c r="AO174" s="3"/>
      <c r="AP174" s="3"/>
      <c r="AQ174" s="3"/>
      <c r="AR174" s="6"/>
      <c r="AS174" s="6"/>
      <c r="AT174" s="3"/>
      <c r="AU174" s="3"/>
      <c r="AV174" s="3"/>
      <c r="AW174" s="3"/>
      <c r="BM174" s="3"/>
      <c r="BN174" s="3"/>
    </row>
    <row r="175" spans="1:66" s="4" customFormat="1" ht="55.35" customHeight="1" x14ac:dyDescent="0.25">
      <c r="A175" s="102" t="s">
        <v>356</v>
      </c>
      <c r="B175" s="32" t="s">
        <v>5</v>
      </c>
      <c r="C175" s="32" t="s">
        <v>371</v>
      </c>
      <c r="D175" s="47">
        <f>D176</f>
        <v>3191522.7</v>
      </c>
      <c r="E175" s="47">
        <f>E176</f>
        <v>3793090.91</v>
      </c>
      <c r="F175" s="47">
        <f>F176</f>
        <v>6137287.4299999997</v>
      </c>
      <c r="G175" s="3"/>
      <c r="H175" s="23"/>
      <c r="I175" s="3"/>
      <c r="J175" s="3"/>
      <c r="K175" s="3"/>
      <c r="L175" s="3"/>
      <c r="M175" s="3"/>
      <c r="N175" s="3"/>
      <c r="O175" s="3"/>
      <c r="P175" s="3"/>
      <c r="Q175" s="3"/>
      <c r="R175" s="3"/>
      <c r="S175" s="3"/>
      <c r="T175" s="3"/>
      <c r="U175" s="3"/>
      <c r="V175" s="110"/>
      <c r="W175" s="3"/>
      <c r="X175" s="3"/>
      <c r="Y175" s="3"/>
      <c r="Z175" s="3"/>
      <c r="AC175" s="5"/>
      <c r="AD175" s="5"/>
      <c r="AE175" s="5"/>
      <c r="AF175" s="5"/>
      <c r="AG175" s="5"/>
      <c r="AH175" s="5"/>
      <c r="AI175" s="3"/>
      <c r="AJ175" s="3"/>
      <c r="AK175" s="3"/>
      <c r="AL175" s="3"/>
      <c r="AM175" s="3"/>
      <c r="AN175" s="3"/>
      <c r="AO175" s="3"/>
      <c r="AP175" s="3"/>
      <c r="AQ175" s="3"/>
      <c r="AR175" s="6"/>
      <c r="AS175" s="6"/>
      <c r="AT175" s="3"/>
      <c r="AU175" s="3"/>
      <c r="AV175" s="3"/>
      <c r="AW175" s="3"/>
      <c r="BM175" s="3"/>
      <c r="BN175" s="3"/>
    </row>
    <row r="176" spans="1:66" s="4" customFormat="1" ht="54.6" hidden="1" customHeight="1" x14ac:dyDescent="0.25">
      <c r="A176" s="102" t="s">
        <v>357</v>
      </c>
      <c r="B176" s="15" t="s">
        <v>184</v>
      </c>
      <c r="C176" s="15" t="s">
        <v>358</v>
      </c>
      <c r="D176" s="47">
        <f>3191500+22.7</f>
        <v>3191522.7</v>
      </c>
      <c r="E176" s="47">
        <f>3793100-9.09</f>
        <v>3793090.91</v>
      </c>
      <c r="F176" s="47">
        <f>6137300-12.57</f>
        <v>6137287.4299999997</v>
      </c>
      <c r="G176" s="3"/>
      <c r="H176" s="23"/>
      <c r="I176" s="3"/>
      <c r="J176" s="3"/>
      <c r="K176" s="3"/>
      <c r="L176" s="3"/>
      <c r="M176" s="3"/>
      <c r="N176" s="3"/>
      <c r="O176" s="3"/>
      <c r="P176" s="3"/>
      <c r="Q176" s="3"/>
      <c r="R176" s="3"/>
      <c r="S176" s="3"/>
      <c r="T176" s="3"/>
      <c r="U176" s="3"/>
      <c r="V176" s="110"/>
      <c r="W176" s="3"/>
      <c r="X176" s="3"/>
      <c r="Y176" s="3"/>
      <c r="Z176" s="3"/>
      <c r="AC176" s="5"/>
      <c r="AD176" s="5"/>
      <c r="AE176" s="5"/>
      <c r="AF176" s="5"/>
      <c r="AG176" s="5"/>
      <c r="AH176" s="5"/>
      <c r="AI176" s="3"/>
      <c r="AJ176" s="3"/>
      <c r="AK176" s="3"/>
      <c r="AL176" s="3"/>
      <c r="AM176" s="3"/>
      <c r="AN176" s="3"/>
      <c r="AO176" s="3"/>
      <c r="AP176" s="3"/>
      <c r="AQ176" s="3"/>
      <c r="AR176" s="6"/>
      <c r="AS176" s="6"/>
      <c r="AT176" s="3"/>
      <c r="AU176" s="3"/>
      <c r="AV176" s="3"/>
      <c r="AW176" s="3"/>
      <c r="BM176" s="3"/>
      <c r="BN176" s="3"/>
    </row>
    <row r="177" spans="1:67" s="4" customFormat="1" ht="30" customHeight="1" x14ac:dyDescent="0.25">
      <c r="A177" s="102" t="s">
        <v>395</v>
      </c>
      <c r="B177" s="15" t="s">
        <v>5</v>
      </c>
      <c r="C177" s="15" t="s">
        <v>428</v>
      </c>
      <c r="D177" s="47">
        <f>+D178</f>
        <v>15896504.470000001</v>
      </c>
      <c r="E177" s="47">
        <f t="shared" ref="E177:F177" si="65">+E178</f>
        <v>0</v>
      </c>
      <c r="F177" s="47">
        <f t="shared" si="65"/>
        <v>0</v>
      </c>
      <c r="G177" s="3"/>
      <c r="H177" s="23"/>
      <c r="I177" s="3"/>
      <c r="J177" s="3"/>
      <c r="K177" s="3"/>
      <c r="L177" s="3"/>
      <c r="M177" s="3"/>
      <c r="N177" s="3"/>
      <c r="O177" s="3"/>
      <c r="P177" s="3"/>
      <c r="Q177" s="3"/>
      <c r="R177" s="3"/>
      <c r="S177" s="3"/>
      <c r="T177" s="3"/>
      <c r="U177" s="3"/>
      <c r="V177" s="110"/>
      <c r="W177" s="3"/>
      <c r="X177" s="3"/>
      <c r="Y177" s="3"/>
      <c r="Z177" s="3"/>
      <c r="AC177" s="5"/>
      <c r="AD177" s="5"/>
      <c r="AE177" s="5"/>
      <c r="AF177" s="5"/>
      <c r="AG177" s="5"/>
      <c r="AH177" s="5"/>
      <c r="AI177" s="3"/>
      <c r="AJ177" s="3"/>
      <c r="AK177" s="3"/>
      <c r="AL177" s="3"/>
      <c r="AM177" s="3"/>
      <c r="AN177" s="3"/>
      <c r="AO177" s="3"/>
      <c r="AP177" s="3"/>
      <c r="AQ177" s="3"/>
      <c r="AR177" s="6"/>
      <c r="AS177" s="6"/>
      <c r="AT177" s="3"/>
      <c r="AU177" s="3"/>
      <c r="AV177" s="3"/>
      <c r="AW177" s="3"/>
      <c r="BM177" s="3"/>
      <c r="BN177" s="3"/>
    </row>
    <row r="178" spans="1:67" s="4" customFormat="1" ht="28.35" hidden="1" customHeight="1" x14ac:dyDescent="0.25">
      <c r="A178" s="102" t="s">
        <v>396</v>
      </c>
      <c r="B178" s="15" t="s">
        <v>268</v>
      </c>
      <c r="C178" s="15" t="s">
        <v>397</v>
      </c>
      <c r="D178" s="47">
        <v>15896504.470000001</v>
      </c>
      <c r="E178" s="47">
        <v>0</v>
      </c>
      <c r="F178" s="47">
        <v>0</v>
      </c>
      <c r="G178" s="3"/>
      <c r="H178" s="23"/>
      <c r="I178" s="3"/>
      <c r="J178" s="3"/>
      <c r="K178" s="3"/>
      <c r="L178" s="3"/>
      <c r="M178" s="3"/>
      <c r="N178" s="3"/>
      <c r="O178" s="3"/>
      <c r="P178" s="3"/>
      <c r="Q178" s="3"/>
      <c r="R178" s="3"/>
      <c r="S178" s="3"/>
      <c r="T178" s="3"/>
      <c r="U178" s="3"/>
      <c r="V178" s="110"/>
      <c r="W178" s="3"/>
      <c r="X178" s="3"/>
      <c r="Y178" s="3"/>
      <c r="Z178" s="3"/>
      <c r="AC178" s="5"/>
      <c r="AD178" s="5"/>
      <c r="AE178" s="5"/>
      <c r="AF178" s="5"/>
      <c r="AG178" s="5"/>
      <c r="AH178" s="5"/>
      <c r="AI178" s="3"/>
      <c r="AJ178" s="3"/>
      <c r="AK178" s="3"/>
      <c r="AL178" s="3"/>
      <c r="AM178" s="3"/>
      <c r="AN178" s="3"/>
      <c r="AO178" s="3"/>
      <c r="AP178" s="3"/>
      <c r="AQ178" s="3"/>
      <c r="AR178" s="6"/>
      <c r="AS178" s="6"/>
      <c r="AT178" s="3"/>
      <c r="AU178" s="3"/>
      <c r="AV178" s="3"/>
      <c r="AW178" s="3"/>
      <c r="BM178" s="3"/>
      <c r="BN178" s="3"/>
    </row>
    <row r="179" spans="1:67" s="4" customFormat="1" ht="19.350000000000001" customHeight="1" x14ac:dyDescent="0.25">
      <c r="A179" s="102" t="s">
        <v>359</v>
      </c>
      <c r="B179" s="15" t="s">
        <v>5</v>
      </c>
      <c r="C179" s="15" t="s">
        <v>372</v>
      </c>
      <c r="D179" s="47">
        <f>+D180</f>
        <v>1096470</v>
      </c>
      <c r="E179" s="47">
        <f t="shared" ref="E179:F179" si="66">+E180</f>
        <v>1098320</v>
      </c>
      <c r="F179" s="47">
        <f t="shared" si="66"/>
        <v>1031030</v>
      </c>
      <c r="G179" s="3"/>
      <c r="H179" s="23"/>
      <c r="I179" s="3"/>
      <c r="J179" s="3"/>
      <c r="K179" s="3"/>
      <c r="L179" s="3"/>
      <c r="M179" s="3"/>
      <c r="N179" s="3"/>
      <c r="O179" s="3"/>
      <c r="P179" s="3"/>
      <c r="Q179" s="3"/>
      <c r="R179" s="3"/>
      <c r="S179" s="3"/>
      <c r="T179" s="3"/>
      <c r="U179" s="3"/>
      <c r="V179" s="110"/>
      <c r="W179" s="3"/>
      <c r="X179" s="3"/>
      <c r="Y179" s="3"/>
      <c r="Z179" s="3"/>
      <c r="AC179" s="5"/>
      <c r="AD179" s="5"/>
      <c r="AE179" s="5"/>
      <c r="AF179" s="5"/>
      <c r="AG179" s="5"/>
      <c r="AH179" s="5"/>
      <c r="AI179" s="3"/>
      <c r="AJ179" s="3"/>
      <c r="AK179" s="3"/>
      <c r="AL179" s="3"/>
      <c r="AM179" s="3"/>
      <c r="AN179" s="3"/>
      <c r="AO179" s="3"/>
      <c r="AP179" s="3"/>
      <c r="AQ179" s="3"/>
      <c r="AR179" s="6"/>
      <c r="AS179" s="6"/>
      <c r="AT179" s="3"/>
      <c r="AU179" s="3"/>
      <c r="AV179" s="3"/>
      <c r="AW179" s="3"/>
      <c r="BM179" s="3"/>
      <c r="BN179" s="3"/>
    </row>
    <row r="180" spans="1:67" s="4" customFormat="1" ht="31.35" hidden="1" customHeight="1" x14ac:dyDescent="0.25">
      <c r="A180" s="102" t="s">
        <v>360</v>
      </c>
      <c r="B180" s="15" t="s">
        <v>184</v>
      </c>
      <c r="C180" s="15" t="s">
        <v>361</v>
      </c>
      <c r="D180" s="47">
        <f>1096500-30</f>
        <v>1096470</v>
      </c>
      <c r="E180" s="47">
        <f>1098300+20</f>
        <v>1098320</v>
      </c>
      <c r="F180" s="47">
        <f>1031000+30</f>
        <v>1031030</v>
      </c>
      <c r="G180" s="3"/>
      <c r="H180" s="23"/>
      <c r="I180" s="3"/>
      <c r="J180" s="3"/>
      <c r="K180" s="3"/>
      <c r="L180" s="3"/>
      <c r="M180" s="3"/>
      <c r="N180" s="3"/>
      <c r="O180" s="3"/>
      <c r="P180" s="3"/>
      <c r="Q180" s="3"/>
      <c r="R180" s="3"/>
      <c r="S180" s="3"/>
      <c r="T180" s="3"/>
      <c r="U180" s="3"/>
      <c r="V180" s="110"/>
      <c r="W180" s="3"/>
      <c r="X180" s="3"/>
      <c r="Y180" s="3"/>
      <c r="Z180" s="3"/>
      <c r="AC180" s="5"/>
      <c r="AD180" s="5"/>
      <c r="AE180" s="5"/>
      <c r="AF180" s="5"/>
      <c r="AG180" s="5"/>
      <c r="AH180" s="5"/>
      <c r="AI180" s="3"/>
      <c r="AJ180" s="3"/>
      <c r="AK180" s="3"/>
      <c r="AL180" s="3"/>
      <c r="AM180" s="3"/>
      <c r="AN180" s="3"/>
      <c r="AO180" s="3"/>
      <c r="AP180" s="3"/>
      <c r="AQ180" s="3"/>
      <c r="AR180" s="6"/>
      <c r="AS180" s="6"/>
      <c r="AT180" s="3"/>
      <c r="AU180" s="3"/>
      <c r="AV180" s="3"/>
      <c r="AW180" s="3"/>
      <c r="BM180" s="3"/>
      <c r="BN180" s="3"/>
    </row>
    <row r="181" spans="1:67" s="4" customFormat="1" ht="31.35" customHeight="1" x14ac:dyDescent="0.25">
      <c r="A181" s="102" t="s">
        <v>398</v>
      </c>
      <c r="B181" s="15" t="s">
        <v>5</v>
      </c>
      <c r="C181" s="15" t="s">
        <v>429</v>
      </c>
      <c r="D181" s="47">
        <f>+D182</f>
        <v>27799600</v>
      </c>
      <c r="E181" s="47">
        <f t="shared" ref="E181:F181" si="67">+E182</f>
        <v>0</v>
      </c>
      <c r="F181" s="47">
        <f t="shared" si="67"/>
        <v>0</v>
      </c>
      <c r="G181" s="3"/>
      <c r="H181" s="23"/>
      <c r="I181" s="3"/>
      <c r="J181" s="3"/>
      <c r="K181" s="3"/>
      <c r="L181" s="3"/>
      <c r="M181" s="3"/>
      <c r="N181" s="3"/>
      <c r="O181" s="3"/>
      <c r="P181" s="3"/>
      <c r="Q181" s="3"/>
      <c r="R181" s="3"/>
      <c r="S181" s="3"/>
      <c r="T181" s="3"/>
      <c r="U181" s="3"/>
      <c r="V181" s="110"/>
      <c r="W181" s="3"/>
      <c r="X181" s="3"/>
      <c r="Y181" s="3"/>
      <c r="Z181" s="3"/>
      <c r="AC181" s="5"/>
      <c r="AD181" s="5"/>
      <c r="AE181" s="5"/>
      <c r="AF181" s="5"/>
      <c r="AG181" s="5"/>
      <c r="AH181" s="5"/>
      <c r="AI181" s="3"/>
      <c r="AJ181" s="3"/>
      <c r="AK181" s="3"/>
      <c r="AL181" s="3"/>
      <c r="AM181" s="3"/>
      <c r="AN181" s="3"/>
      <c r="AO181" s="3"/>
      <c r="AP181" s="3"/>
      <c r="AQ181" s="3"/>
      <c r="AR181" s="6"/>
      <c r="AS181" s="6"/>
      <c r="AT181" s="3"/>
      <c r="AU181" s="3"/>
      <c r="AV181" s="3"/>
      <c r="AW181" s="3"/>
      <c r="BM181" s="3"/>
      <c r="BN181" s="3"/>
    </row>
    <row r="182" spans="1:67" s="4" customFormat="1" ht="31.35" hidden="1" customHeight="1" x14ac:dyDescent="0.25">
      <c r="A182" s="102" t="s">
        <v>399</v>
      </c>
      <c r="B182" s="15" t="s">
        <v>57</v>
      </c>
      <c r="C182" s="15" t="s">
        <v>400</v>
      </c>
      <c r="D182" s="47">
        <v>27799600</v>
      </c>
      <c r="E182" s="47">
        <v>0</v>
      </c>
      <c r="F182" s="47">
        <v>0</v>
      </c>
      <c r="G182" s="3"/>
      <c r="H182" s="23"/>
      <c r="I182" s="3"/>
      <c r="J182" s="3"/>
      <c r="K182" s="3"/>
      <c r="L182" s="3"/>
      <c r="M182" s="3"/>
      <c r="N182" s="3"/>
      <c r="O182" s="3"/>
      <c r="P182" s="3"/>
      <c r="Q182" s="3"/>
      <c r="R182" s="3"/>
      <c r="S182" s="3"/>
      <c r="T182" s="3"/>
      <c r="U182" s="3"/>
      <c r="V182" s="110"/>
      <c r="W182" s="3"/>
      <c r="X182" s="3"/>
      <c r="Y182" s="3"/>
      <c r="Z182" s="3"/>
      <c r="AC182" s="5"/>
      <c r="AD182" s="5"/>
      <c r="AE182" s="5"/>
      <c r="AF182" s="5"/>
      <c r="AG182" s="5"/>
      <c r="AH182" s="5"/>
      <c r="AI182" s="3"/>
      <c r="AJ182" s="3"/>
      <c r="AK182" s="3"/>
      <c r="AL182" s="3"/>
      <c r="AM182" s="3"/>
      <c r="AN182" s="3"/>
      <c r="AO182" s="3"/>
      <c r="AP182" s="3"/>
      <c r="AQ182" s="3"/>
      <c r="AR182" s="6"/>
      <c r="AS182" s="6"/>
      <c r="AT182" s="3"/>
      <c r="AU182" s="3"/>
      <c r="AV182" s="3"/>
      <c r="AW182" s="3"/>
      <c r="BM182" s="3"/>
      <c r="BN182" s="3"/>
    </row>
    <row r="183" spans="1:67" s="4" customFormat="1" ht="27.6" customHeight="1" x14ac:dyDescent="0.25">
      <c r="A183" s="102" t="s">
        <v>362</v>
      </c>
      <c r="B183" s="15" t="s">
        <v>5</v>
      </c>
      <c r="C183" s="15" t="s">
        <v>373</v>
      </c>
      <c r="D183" s="47">
        <f>+D184</f>
        <v>0</v>
      </c>
      <c r="E183" s="47">
        <f t="shared" ref="E183:F183" si="68">+E184</f>
        <v>0</v>
      </c>
      <c r="F183" s="47">
        <f t="shared" si="68"/>
        <v>83147900</v>
      </c>
      <c r="G183" s="3"/>
      <c r="H183" s="23"/>
      <c r="I183" s="3"/>
      <c r="J183" s="3"/>
      <c r="K183" s="3"/>
      <c r="L183" s="3"/>
      <c r="M183" s="3"/>
      <c r="N183" s="3"/>
      <c r="O183" s="3"/>
      <c r="P183" s="3"/>
      <c r="Q183" s="3"/>
      <c r="R183" s="3"/>
      <c r="S183" s="3"/>
      <c r="T183" s="3"/>
      <c r="U183" s="3"/>
      <c r="V183" s="110"/>
      <c r="W183" s="3"/>
      <c r="X183" s="3"/>
      <c r="Y183" s="3"/>
      <c r="Z183" s="3"/>
      <c r="AC183" s="5"/>
      <c r="AD183" s="5"/>
      <c r="AE183" s="5"/>
      <c r="AF183" s="5"/>
      <c r="AG183" s="5"/>
      <c r="AH183" s="5"/>
      <c r="AI183" s="3"/>
      <c r="AJ183" s="3"/>
      <c r="AK183" s="3"/>
      <c r="AL183" s="3"/>
      <c r="AM183" s="3"/>
      <c r="AN183" s="3"/>
      <c r="AO183" s="3"/>
      <c r="AP183" s="3"/>
      <c r="AQ183" s="3"/>
      <c r="AR183" s="6"/>
      <c r="AS183" s="6"/>
      <c r="AT183" s="3"/>
      <c r="AU183" s="3"/>
      <c r="AV183" s="3"/>
      <c r="AW183" s="3"/>
      <c r="BM183" s="3"/>
      <c r="BN183" s="3"/>
    </row>
    <row r="184" spans="1:67" s="4" customFormat="1" ht="29.45" hidden="1" customHeight="1" x14ac:dyDescent="0.25">
      <c r="A184" s="102" t="s">
        <v>363</v>
      </c>
      <c r="B184" s="15" t="s">
        <v>183</v>
      </c>
      <c r="C184" s="15" t="s">
        <v>364</v>
      </c>
      <c r="D184" s="47">
        <v>0</v>
      </c>
      <c r="E184" s="47">
        <v>0</v>
      </c>
      <c r="F184" s="47">
        <v>83147900</v>
      </c>
      <c r="G184" s="3"/>
      <c r="H184" s="23"/>
      <c r="I184" s="3"/>
      <c r="J184" s="3"/>
      <c r="K184" s="3"/>
      <c r="L184" s="3"/>
      <c r="M184" s="3"/>
      <c r="N184" s="3"/>
      <c r="O184" s="3"/>
      <c r="P184" s="3"/>
      <c r="Q184" s="3"/>
      <c r="R184" s="3"/>
      <c r="S184" s="3"/>
      <c r="T184" s="3"/>
      <c r="U184" s="3"/>
      <c r="V184" s="110"/>
      <c r="W184" s="3"/>
      <c r="X184" s="3"/>
      <c r="Y184" s="3"/>
      <c r="Z184" s="3"/>
      <c r="AC184" s="5"/>
      <c r="AD184" s="5"/>
      <c r="AE184" s="5"/>
      <c r="AF184" s="5"/>
      <c r="AG184" s="5"/>
      <c r="AH184" s="5"/>
      <c r="AI184" s="3"/>
      <c r="AJ184" s="3"/>
      <c r="AK184" s="3"/>
      <c r="AL184" s="3"/>
      <c r="AM184" s="3"/>
      <c r="AN184" s="3"/>
      <c r="AO184" s="3"/>
      <c r="AP184" s="3"/>
      <c r="AQ184" s="3"/>
      <c r="AR184" s="6"/>
      <c r="AS184" s="6"/>
      <c r="AT184" s="3"/>
      <c r="AU184" s="3"/>
      <c r="AV184" s="3"/>
      <c r="AW184" s="3"/>
      <c r="BM184" s="3"/>
      <c r="BN184" s="3"/>
    </row>
    <row r="185" spans="1:67" s="4" customFormat="1" x14ac:dyDescent="0.25">
      <c r="A185" s="60" t="s">
        <v>185</v>
      </c>
      <c r="B185" s="15" t="s">
        <v>5</v>
      </c>
      <c r="C185" s="28" t="s">
        <v>339</v>
      </c>
      <c r="D185" s="47">
        <f>+D186</f>
        <v>243503599</v>
      </c>
      <c r="E185" s="47">
        <f>+E186</f>
        <v>130511100</v>
      </c>
      <c r="F185" s="47">
        <f>+F186</f>
        <v>210771000</v>
      </c>
      <c r="G185" s="3"/>
      <c r="H185" s="23"/>
      <c r="I185" s="23"/>
      <c r="J185" s="23"/>
      <c r="K185" s="3"/>
      <c r="L185" s="3"/>
      <c r="M185" s="3"/>
      <c r="N185" s="3"/>
      <c r="O185" s="3"/>
      <c r="P185" s="3"/>
      <c r="Q185" s="3"/>
      <c r="R185" s="3"/>
      <c r="S185" s="3"/>
      <c r="T185" s="3"/>
      <c r="U185" s="3"/>
      <c r="V185" s="110"/>
      <c r="W185" s="3"/>
      <c r="X185" s="3"/>
      <c r="Y185" s="3"/>
      <c r="Z185" s="3"/>
      <c r="AC185" s="5"/>
      <c r="AD185" s="5"/>
      <c r="AE185" s="5"/>
      <c r="AF185" s="5"/>
      <c r="AG185" s="5"/>
      <c r="AH185" s="5"/>
      <c r="AI185" s="3"/>
      <c r="AJ185" s="3"/>
      <c r="AK185" s="3"/>
      <c r="AL185" s="3"/>
      <c r="AM185" s="3"/>
      <c r="AN185" s="3"/>
      <c r="AO185" s="3"/>
      <c r="AP185" s="3"/>
      <c r="AQ185" s="3"/>
      <c r="AR185" s="6"/>
      <c r="AS185" s="6"/>
      <c r="AT185" s="3"/>
      <c r="AU185" s="3"/>
      <c r="AV185" s="3"/>
      <c r="AW185" s="3"/>
      <c r="BM185" s="3"/>
      <c r="BN185" s="3"/>
    </row>
    <row r="186" spans="1:67" s="4" customFormat="1" ht="17.45" customHeight="1" x14ac:dyDescent="0.25">
      <c r="A186" s="60" t="s">
        <v>186</v>
      </c>
      <c r="B186" s="15" t="s">
        <v>5</v>
      </c>
      <c r="C186" s="28" t="s">
        <v>340</v>
      </c>
      <c r="D186" s="47">
        <f>+D188+D190+D191+D193+D195+D187+D189+D192+D194</f>
        <v>243503599</v>
      </c>
      <c r="E186" s="47">
        <f t="shared" ref="E186:F186" si="69">+E188+E190+E191+E193+E195+E187+E189+E192+E194</f>
        <v>130511100</v>
      </c>
      <c r="F186" s="47">
        <f t="shared" si="69"/>
        <v>210771000</v>
      </c>
      <c r="G186" s="3"/>
      <c r="H186" s="3"/>
      <c r="I186" s="3"/>
      <c r="J186" s="3"/>
      <c r="K186" s="3"/>
      <c r="L186" s="3"/>
      <c r="M186" s="3"/>
      <c r="N186" s="3"/>
      <c r="O186" s="3"/>
      <c r="P186" s="3"/>
      <c r="Q186" s="3"/>
      <c r="R186" s="3"/>
      <c r="S186" s="3"/>
      <c r="T186" s="3"/>
      <c r="U186" s="3"/>
      <c r="V186" s="110"/>
      <c r="W186" s="3"/>
      <c r="X186" s="3"/>
      <c r="Y186" s="3"/>
      <c r="Z186" s="3"/>
      <c r="AC186" s="5"/>
      <c r="AD186" s="5"/>
      <c r="AE186" s="5"/>
      <c r="AF186" s="5"/>
      <c r="AG186" s="5"/>
      <c r="AH186" s="5"/>
      <c r="AI186" s="3"/>
      <c r="AJ186" s="3"/>
      <c r="AK186" s="3"/>
      <c r="AL186" s="3"/>
      <c r="AM186" s="3"/>
      <c r="AN186" s="3"/>
      <c r="AO186" s="3"/>
      <c r="AP186" s="3"/>
      <c r="AQ186" s="3"/>
      <c r="AR186" s="6"/>
      <c r="AS186" s="6"/>
      <c r="AT186" s="3"/>
      <c r="AU186" s="3"/>
      <c r="AV186" s="3"/>
      <c r="AW186" s="3"/>
      <c r="BM186" s="3"/>
      <c r="BN186" s="3"/>
    </row>
    <row r="187" spans="1:67" s="4" customFormat="1" ht="58.7" customHeight="1" x14ac:dyDescent="0.25">
      <c r="A187" s="58" t="s">
        <v>391</v>
      </c>
      <c r="B187" s="15" t="s">
        <v>184</v>
      </c>
      <c r="C187" s="28" t="s">
        <v>438</v>
      </c>
      <c r="D187" s="47">
        <f>50451900+7711400</f>
        <v>58163300</v>
      </c>
      <c r="E187" s="47">
        <v>0</v>
      </c>
      <c r="F187" s="47">
        <v>0</v>
      </c>
      <c r="G187" s="3"/>
      <c r="H187" s="3"/>
      <c r="I187" s="3"/>
      <c r="J187" s="3"/>
      <c r="K187" s="3"/>
      <c r="L187" s="3"/>
      <c r="M187" s="3"/>
      <c r="N187" s="3"/>
      <c r="O187" s="3"/>
      <c r="P187" s="3"/>
      <c r="Q187" s="3"/>
      <c r="R187" s="3"/>
      <c r="S187" s="3"/>
      <c r="T187" s="3"/>
      <c r="U187" s="3"/>
      <c r="V187" s="110"/>
      <c r="W187" s="3"/>
      <c r="X187" s="3"/>
      <c r="Y187" s="3"/>
      <c r="Z187" s="3"/>
      <c r="AC187" s="5"/>
      <c r="AD187" s="5"/>
      <c r="AE187" s="5"/>
      <c r="AF187" s="5"/>
      <c r="AG187" s="5"/>
      <c r="AH187" s="5"/>
      <c r="AI187" s="3"/>
      <c r="AJ187" s="3"/>
      <c r="AK187" s="3"/>
      <c r="AL187" s="3"/>
      <c r="AM187" s="3"/>
      <c r="AN187" s="3"/>
      <c r="AO187" s="3"/>
      <c r="AP187" s="3"/>
      <c r="AQ187" s="3"/>
      <c r="AR187" s="6"/>
      <c r="AS187" s="6"/>
      <c r="AT187" s="3"/>
      <c r="AU187" s="3"/>
      <c r="AV187" s="3"/>
      <c r="AW187" s="3"/>
      <c r="BM187" s="3"/>
      <c r="BN187" s="3"/>
    </row>
    <row r="188" spans="1:67" s="4" customFormat="1" ht="69" customHeight="1" x14ac:dyDescent="0.25">
      <c r="A188" s="63" t="s">
        <v>187</v>
      </c>
      <c r="B188" s="15" t="s">
        <v>183</v>
      </c>
      <c r="C188" s="28" t="s">
        <v>438</v>
      </c>
      <c r="D188" s="47">
        <v>3132000</v>
      </c>
      <c r="E188" s="47">
        <v>3132000</v>
      </c>
      <c r="F188" s="47">
        <v>3103300</v>
      </c>
      <c r="G188" s="3"/>
      <c r="H188" s="3"/>
      <c r="I188" s="3"/>
      <c r="J188" s="3"/>
      <c r="K188" s="3"/>
      <c r="L188" s="3"/>
      <c r="M188" s="3"/>
      <c r="N188" s="3"/>
      <c r="O188" s="3"/>
      <c r="P188" s="3"/>
      <c r="Q188" s="3"/>
      <c r="R188" s="3"/>
      <c r="S188" s="3"/>
      <c r="T188" s="3"/>
      <c r="U188" s="3"/>
      <c r="V188" s="110"/>
      <c r="W188" s="3"/>
      <c r="X188" s="3"/>
      <c r="Y188" s="3"/>
      <c r="Z188" s="3"/>
      <c r="AC188" s="5"/>
      <c r="AD188" s="5"/>
      <c r="AE188" s="5"/>
      <c r="AF188" s="5"/>
      <c r="AG188" s="5"/>
      <c r="AH188" s="5"/>
      <c r="AI188" s="3"/>
      <c r="AJ188" s="3"/>
      <c r="AK188" s="3"/>
      <c r="AL188" s="3"/>
      <c r="AM188" s="3"/>
      <c r="AN188" s="3"/>
      <c r="AO188" s="3"/>
      <c r="AP188" s="3"/>
      <c r="AQ188" s="3"/>
      <c r="AR188" s="6"/>
      <c r="AS188" s="6"/>
      <c r="AT188" s="3"/>
      <c r="AU188" s="3"/>
      <c r="AV188" s="3"/>
      <c r="AW188" s="3"/>
      <c r="BM188" s="3"/>
      <c r="BN188" s="3"/>
    </row>
    <row r="189" spans="1:67" s="4" customFormat="1" ht="69" customHeight="1" x14ac:dyDescent="0.25">
      <c r="A189" s="134" t="s">
        <v>392</v>
      </c>
      <c r="B189" s="15" t="s">
        <v>183</v>
      </c>
      <c r="C189" s="28" t="s">
        <v>438</v>
      </c>
      <c r="D189" s="47">
        <v>3294499</v>
      </c>
      <c r="E189" s="47">
        <v>0</v>
      </c>
      <c r="F189" s="47">
        <v>0</v>
      </c>
      <c r="G189" s="3"/>
      <c r="H189" s="3"/>
      <c r="I189" s="3"/>
      <c r="J189" s="3"/>
      <c r="K189" s="3"/>
      <c r="L189" s="3"/>
      <c r="M189" s="3"/>
      <c r="N189" s="3"/>
      <c r="O189" s="3"/>
      <c r="P189" s="3"/>
      <c r="Q189" s="3"/>
      <c r="R189" s="3"/>
      <c r="S189" s="3"/>
      <c r="T189" s="3"/>
      <c r="U189" s="3"/>
      <c r="V189" s="110"/>
      <c r="W189" s="3"/>
      <c r="X189" s="3"/>
      <c r="Y189" s="3"/>
      <c r="Z189" s="3"/>
      <c r="AC189" s="5"/>
      <c r="AD189" s="5"/>
      <c r="AE189" s="5"/>
      <c r="AF189" s="5"/>
      <c r="AG189" s="5"/>
      <c r="AH189" s="5"/>
      <c r="AI189" s="3"/>
      <c r="AJ189" s="3"/>
      <c r="AK189" s="3"/>
      <c r="AL189" s="3"/>
      <c r="AM189" s="3"/>
      <c r="AN189" s="3"/>
      <c r="AO189" s="3"/>
      <c r="AP189" s="3"/>
      <c r="AQ189" s="3"/>
      <c r="AR189" s="6"/>
      <c r="AS189" s="6"/>
      <c r="AT189" s="3"/>
      <c r="AU189" s="3"/>
      <c r="AV189" s="3"/>
      <c r="AW189" s="3"/>
      <c r="BM189" s="3"/>
      <c r="BN189" s="3"/>
    </row>
    <row r="190" spans="1:67" s="4" customFormat="1" ht="82.7" customHeight="1" x14ac:dyDescent="0.25">
      <c r="A190" s="58" t="s">
        <v>266</v>
      </c>
      <c r="B190" s="15" t="s">
        <v>183</v>
      </c>
      <c r="C190" s="28" t="s">
        <v>438</v>
      </c>
      <c r="D190" s="47">
        <f>12031800+693800</f>
        <v>12725600</v>
      </c>
      <c r="E190" s="47">
        <f>12031800+693800</f>
        <v>12725600</v>
      </c>
      <c r="F190" s="47">
        <f>11978100+689600</f>
        <v>12667700</v>
      </c>
      <c r="G190" s="3"/>
      <c r="H190" s="3"/>
      <c r="I190" s="3"/>
      <c r="J190" s="3"/>
      <c r="K190" s="3"/>
      <c r="L190" s="3"/>
      <c r="M190" s="3"/>
      <c r="N190" s="3"/>
      <c r="O190" s="3"/>
      <c r="P190" s="3"/>
      <c r="Q190" s="3"/>
      <c r="R190" s="3"/>
      <c r="S190" s="3"/>
      <c r="T190" s="3"/>
      <c r="U190" s="3"/>
      <c r="V190" s="110"/>
      <c r="W190" s="3"/>
      <c r="X190" s="3"/>
      <c r="Y190" s="3"/>
      <c r="Z190" s="3"/>
      <c r="AC190" s="5"/>
      <c r="AD190" s="5"/>
      <c r="AE190" s="5"/>
      <c r="AF190" s="5"/>
      <c r="AG190" s="5"/>
      <c r="AH190" s="5"/>
      <c r="AI190" s="3"/>
      <c r="AJ190" s="3"/>
      <c r="AK190" s="3"/>
      <c r="AL190" s="3"/>
      <c r="AM190" s="3"/>
      <c r="AN190" s="3"/>
      <c r="AO190" s="3"/>
      <c r="AP190" s="3"/>
      <c r="AQ190" s="3"/>
      <c r="AR190" s="6"/>
      <c r="AS190" s="6"/>
      <c r="AT190" s="3"/>
      <c r="AU190" s="3"/>
      <c r="AV190" s="3"/>
      <c r="AW190" s="3"/>
      <c r="BM190" s="3"/>
      <c r="BN190" s="3"/>
      <c r="BO190" s="57"/>
    </row>
    <row r="191" spans="1:67" s="4" customFormat="1" ht="95.45" customHeight="1" x14ac:dyDescent="0.25">
      <c r="A191" s="58" t="s">
        <v>269</v>
      </c>
      <c r="B191" s="15" t="s">
        <v>183</v>
      </c>
      <c r="C191" s="28" t="s">
        <v>439</v>
      </c>
      <c r="D191" s="47">
        <v>3739000</v>
      </c>
      <c r="E191" s="47">
        <v>0</v>
      </c>
      <c r="F191" s="47">
        <v>0</v>
      </c>
      <c r="G191" s="3"/>
      <c r="H191" s="3"/>
      <c r="I191" s="3"/>
      <c r="J191" s="3"/>
      <c r="K191" s="3"/>
      <c r="L191" s="3"/>
      <c r="M191" s="3"/>
      <c r="N191" s="3"/>
      <c r="O191" s="3"/>
      <c r="P191" s="3"/>
      <c r="Q191" s="3"/>
      <c r="R191" s="3"/>
      <c r="S191" s="3"/>
      <c r="T191" s="3"/>
      <c r="U191" s="3"/>
      <c r="V191" s="110"/>
      <c r="W191" s="3"/>
      <c r="X191" s="3"/>
      <c r="Y191" s="3"/>
      <c r="Z191" s="3"/>
      <c r="AC191" s="5"/>
      <c r="AD191" s="5"/>
      <c r="AE191" s="5"/>
      <c r="AF191" s="5"/>
      <c r="AG191" s="5"/>
      <c r="AH191" s="5"/>
      <c r="AI191" s="3"/>
      <c r="AJ191" s="3"/>
      <c r="AK191" s="3"/>
      <c r="AL191" s="3"/>
      <c r="AM191" s="3"/>
      <c r="AN191" s="3"/>
      <c r="AO191" s="3"/>
      <c r="AP191" s="3"/>
      <c r="AQ191" s="3"/>
      <c r="AR191" s="6"/>
      <c r="AS191" s="6"/>
      <c r="AT191" s="3"/>
      <c r="AU191" s="3"/>
      <c r="AV191" s="3"/>
      <c r="AW191" s="3"/>
      <c r="BM191" s="3"/>
      <c r="BN191" s="3"/>
    </row>
    <row r="192" spans="1:67" s="4" customFormat="1" ht="57" customHeight="1" x14ac:dyDescent="0.25">
      <c r="A192" s="135" t="s">
        <v>393</v>
      </c>
      <c r="B192" s="15" t="s">
        <v>268</v>
      </c>
      <c r="C192" s="28" t="s">
        <v>439</v>
      </c>
      <c r="D192" s="47">
        <v>19389200</v>
      </c>
      <c r="E192" s="47">
        <v>0</v>
      </c>
      <c r="F192" s="47">
        <v>0</v>
      </c>
      <c r="G192" s="3"/>
      <c r="H192" s="3"/>
      <c r="I192" s="3"/>
      <c r="J192" s="3"/>
      <c r="K192" s="3"/>
      <c r="L192" s="3"/>
      <c r="M192" s="3"/>
      <c r="N192" s="3"/>
      <c r="O192" s="3"/>
      <c r="P192" s="3"/>
      <c r="Q192" s="3"/>
      <c r="R192" s="3"/>
      <c r="S192" s="3"/>
      <c r="T192" s="3"/>
      <c r="U192" s="3"/>
      <c r="V192" s="110"/>
      <c r="W192" s="3"/>
      <c r="X192" s="3"/>
      <c r="Y192" s="3"/>
      <c r="Z192" s="3"/>
      <c r="AC192" s="5"/>
      <c r="AD192" s="5"/>
      <c r="AE192" s="5"/>
      <c r="AF192" s="5"/>
      <c r="AG192" s="5"/>
      <c r="AH192" s="5"/>
      <c r="AI192" s="3"/>
      <c r="AJ192" s="3"/>
      <c r="AK192" s="3"/>
      <c r="AL192" s="3"/>
      <c r="AM192" s="3"/>
      <c r="AN192" s="3"/>
      <c r="AO192" s="3"/>
      <c r="AP192" s="3"/>
      <c r="AQ192" s="3"/>
      <c r="AR192" s="6"/>
      <c r="AS192" s="6"/>
      <c r="AT192" s="3"/>
      <c r="AU192" s="3"/>
      <c r="AV192" s="3"/>
      <c r="AW192" s="3"/>
      <c r="BM192" s="3"/>
      <c r="BN192" s="3"/>
    </row>
    <row r="193" spans="1:67" s="4" customFormat="1" ht="41.45" customHeight="1" x14ac:dyDescent="0.25">
      <c r="A193" s="63" t="s">
        <v>188</v>
      </c>
      <c r="B193" s="15" t="s">
        <v>157</v>
      </c>
      <c r="C193" s="28" t="s">
        <v>438</v>
      </c>
      <c r="D193" s="47">
        <v>15000000</v>
      </c>
      <c r="E193" s="47">
        <v>15000000</v>
      </c>
      <c r="F193" s="47">
        <v>15000000</v>
      </c>
      <c r="G193" s="3"/>
      <c r="H193" s="3"/>
      <c r="I193" s="3"/>
      <c r="J193" s="3"/>
      <c r="K193" s="3"/>
      <c r="L193" s="3"/>
      <c r="M193" s="3"/>
      <c r="N193" s="3"/>
      <c r="O193" s="3"/>
      <c r="P193" s="3"/>
      <c r="Q193" s="3"/>
      <c r="R193" s="3"/>
      <c r="S193" s="3"/>
      <c r="T193" s="3"/>
      <c r="U193" s="3"/>
      <c r="V193" s="110"/>
      <c r="W193" s="3"/>
      <c r="X193" s="3"/>
      <c r="Y193" s="3"/>
      <c r="Z193" s="3"/>
      <c r="AC193" s="5"/>
      <c r="AD193" s="5"/>
      <c r="AE193" s="5"/>
      <c r="AF193" s="5"/>
      <c r="AG193" s="5"/>
      <c r="AH193" s="5"/>
      <c r="AI193" s="3"/>
      <c r="AJ193" s="3"/>
      <c r="AK193" s="3"/>
      <c r="AL193" s="3"/>
      <c r="AM193" s="3"/>
      <c r="AN193" s="3"/>
      <c r="AO193" s="3"/>
      <c r="AP193" s="3"/>
      <c r="AQ193" s="3"/>
      <c r="AR193" s="6"/>
      <c r="AS193" s="6"/>
      <c r="AT193" s="3"/>
      <c r="AU193" s="3"/>
      <c r="AV193" s="3"/>
      <c r="AW193" s="3"/>
      <c r="BM193" s="3"/>
      <c r="BN193" s="3"/>
    </row>
    <row r="194" spans="1:67" s="4" customFormat="1" ht="41.45" customHeight="1" x14ac:dyDescent="0.25">
      <c r="A194" s="136" t="s">
        <v>394</v>
      </c>
      <c r="B194" s="15" t="s">
        <v>157</v>
      </c>
      <c r="C194" s="28" t="s">
        <v>438</v>
      </c>
      <c r="D194" s="47">
        <v>28060000</v>
      </c>
      <c r="E194" s="47">
        <v>0</v>
      </c>
      <c r="F194" s="47">
        <v>0</v>
      </c>
      <c r="G194" s="3"/>
      <c r="H194" s="3"/>
      <c r="I194" s="3"/>
      <c r="J194" s="3"/>
      <c r="K194" s="3"/>
      <c r="L194" s="3"/>
      <c r="M194" s="3"/>
      <c r="N194" s="3"/>
      <c r="O194" s="3"/>
      <c r="P194" s="3"/>
      <c r="Q194" s="3"/>
      <c r="R194" s="3"/>
      <c r="S194" s="3"/>
      <c r="T194" s="3"/>
      <c r="U194" s="3"/>
      <c r="V194" s="110"/>
      <c r="W194" s="3"/>
      <c r="X194" s="3"/>
      <c r="Y194" s="3"/>
      <c r="Z194" s="3"/>
      <c r="AC194" s="5"/>
      <c r="AD194" s="5"/>
      <c r="AE194" s="5"/>
      <c r="AF194" s="5"/>
      <c r="AG194" s="5"/>
      <c r="AH194" s="5"/>
      <c r="AI194" s="3"/>
      <c r="AJ194" s="3"/>
      <c r="AK194" s="3"/>
      <c r="AL194" s="3"/>
      <c r="AM194" s="3"/>
      <c r="AN194" s="3"/>
      <c r="AO194" s="3"/>
      <c r="AP194" s="3"/>
      <c r="AQ194" s="3"/>
      <c r="AR194" s="6"/>
      <c r="AS194" s="6"/>
      <c r="AT194" s="3"/>
      <c r="AU194" s="3"/>
      <c r="AV194" s="3"/>
      <c r="AW194" s="3"/>
      <c r="BM194" s="3"/>
      <c r="BN194" s="3"/>
    </row>
    <row r="195" spans="1:67" s="4" customFormat="1" ht="57" customHeight="1" x14ac:dyDescent="0.25">
      <c r="A195" s="63" t="s">
        <v>270</v>
      </c>
      <c r="B195" s="15" t="s">
        <v>57</v>
      </c>
      <c r="C195" s="28" t="s">
        <v>438</v>
      </c>
      <c r="D195" s="47">
        <v>100000000</v>
      </c>
      <c r="E195" s="47">
        <v>99653500</v>
      </c>
      <c r="F195" s="47">
        <v>180000000</v>
      </c>
      <c r="G195" s="3"/>
      <c r="H195" s="3"/>
      <c r="I195" s="3"/>
      <c r="J195" s="3"/>
      <c r="K195" s="3"/>
      <c r="L195" s="3"/>
      <c r="M195" s="3"/>
      <c r="N195" s="3"/>
      <c r="O195" s="3"/>
      <c r="P195" s="3"/>
      <c r="Q195" s="3"/>
      <c r="R195" s="3"/>
      <c r="S195" s="3"/>
      <c r="T195" s="3"/>
      <c r="U195" s="3"/>
      <c r="V195" s="110"/>
      <c r="W195" s="3"/>
      <c r="X195" s="3"/>
      <c r="Y195" s="3"/>
      <c r="Z195" s="3"/>
      <c r="AC195" s="5"/>
      <c r="AD195" s="5"/>
      <c r="AE195" s="5"/>
      <c r="AF195" s="5"/>
      <c r="AG195" s="5"/>
      <c r="AH195" s="5"/>
      <c r="AI195" s="3"/>
      <c r="AJ195" s="3"/>
      <c r="AK195" s="3"/>
      <c r="AL195" s="3"/>
      <c r="AM195" s="3"/>
      <c r="AN195" s="3"/>
      <c r="AO195" s="3"/>
      <c r="AP195" s="3"/>
      <c r="AQ195" s="3"/>
      <c r="AR195" s="6"/>
      <c r="AS195" s="6"/>
      <c r="AT195" s="3"/>
      <c r="AU195" s="3"/>
      <c r="AV195" s="3"/>
      <c r="AW195" s="3"/>
      <c r="BM195" s="3"/>
      <c r="BN195" s="3"/>
    </row>
    <row r="196" spans="1:67" s="4" customFormat="1" ht="21" customHeight="1" x14ac:dyDescent="0.25">
      <c r="A196" s="60" t="s">
        <v>189</v>
      </c>
      <c r="B196" s="15" t="s">
        <v>5</v>
      </c>
      <c r="C196" s="16" t="s">
        <v>341</v>
      </c>
      <c r="D196" s="47">
        <f>+D197+D204+D206+D208</f>
        <v>2425653100</v>
      </c>
      <c r="E196" s="47">
        <f t="shared" ref="E196:F196" si="70">+E197+E204+E206+E208</f>
        <v>2302783400</v>
      </c>
      <c r="F196" s="47">
        <f t="shared" si="70"/>
        <v>2302640900</v>
      </c>
      <c r="G196" s="3"/>
      <c r="H196" s="3"/>
      <c r="I196" s="3"/>
      <c r="J196" s="3"/>
      <c r="K196" s="3"/>
      <c r="L196" s="3"/>
      <c r="M196" s="3"/>
      <c r="N196" s="3"/>
      <c r="O196" s="3"/>
      <c r="P196" s="3"/>
      <c r="Q196" s="3"/>
      <c r="R196" s="3"/>
      <c r="S196" s="3"/>
      <c r="T196" s="3"/>
      <c r="U196" s="3"/>
      <c r="V196" s="110"/>
      <c r="W196" s="3"/>
      <c r="X196" s="3"/>
      <c r="Y196" s="3"/>
      <c r="Z196" s="3"/>
      <c r="AC196" s="5"/>
      <c r="AD196" s="5"/>
      <c r="AE196" s="5"/>
      <c r="AF196" s="5"/>
      <c r="AG196" s="5"/>
      <c r="AH196" s="5"/>
      <c r="AI196" s="3"/>
      <c r="AJ196" s="3"/>
      <c r="AK196" s="3"/>
      <c r="AL196" s="3"/>
      <c r="AM196" s="3"/>
      <c r="AN196" s="3"/>
      <c r="AO196" s="3"/>
      <c r="AP196" s="3"/>
      <c r="AQ196" s="3"/>
      <c r="AR196" s="6"/>
      <c r="AS196" s="6"/>
      <c r="AT196" s="3"/>
      <c r="AU196" s="3"/>
      <c r="AV196" s="3"/>
      <c r="AW196" s="3"/>
      <c r="BM196" s="3"/>
      <c r="BN196" s="3"/>
    </row>
    <row r="197" spans="1:67" s="4" customFormat="1" ht="31.35" customHeight="1" x14ac:dyDescent="0.25">
      <c r="A197" s="60" t="s">
        <v>190</v>
      </c>
      <c r="B197" s="15" t="s">
        <v>5</v>
      </c>
      <c r="C197" s="15" t="s">
        <v>342</v>
      </c>
      <c r="D197" s="47">
        <f>+D198</f>
        <v>17225400</v>
      </c>
      <c r="E197" s="47">
        <f t="shared" ref="E197:F197" si="71">+E198</f>
        <v>17225400</v>
      </c>
      <c r="F197" s="47">
        <f t="shared" si="71"/>
        <v>17225400</v>
      </c>
      <c r="G197" s="3"/>
      <c r="H197" s="3"/>
      <c r="I197" s="3"/>
      <c r="J197" s="3"/>
      <c r="K197" s="3"/>
      <c r="L197" s="3"/>
      <c r="M197" s="3"/>
      <c r="N197" s="3"/>
      <c r="O197" s="3"/>
      <c r="P197" s="3"/>
      <c r="Q197" s="3"/>
      <c r="R197" s="3"/>
      <c r="S197" s="3"/>
      <c r="T197" s="3"/>
      <c r="U197" s="3"/>
      <c r="V197" s="110"/>
      <c r="W197" s="3"/>
      <c r="X197" s="3"/>
      <c r="Y197" s="3"/>
      <c r="Z197" s="3"/>
      <c r="AC197" s="5"/>
      <c r="AD197" s="5"/>
      <c r="AE197" s="5"/>
      <c r="AF197" s="5"/>
      <c r="AG197" s="5"/>
      <c r="AH197" s="5"/>
      <c r="AI197" s="3"/>
      <c r="AJ197" s="3"/>
      <c r="AK197" s="3"/>
      <c r="AL197" s="3"/>
      <c r="AM197" s="3"/>
      <c r="AN197" s="3"/>
      <c r="AO197" s="3"/>
      <c r="AP197" s="3"/>
      <c r="AQ197" s="3"/>
      <c r="AR197" s="6"/>
      <c r="AS197" s="6"/>
      <c r="AT197" s="3"/>
      <c r="AU197" s="3"/>
      <c r="AV197" s="3"/>
      <c r="AW197" s="3"/>
      <c r="BM197" s="3"/>
      <c r="BN197" s="3"/>
    </row>
    <row r="198" spans="1:67" s="36" customFormat="1" ht="32.450000000000003" customHeight="1" x14ac:dyDescent="0.25">
      <c r="A198" s="60" t="s">
        <v>191</v>
      </c>
      <c r="B198" s="15" t="s">
        <v>5</v>
      </c>
      <c r="C198" s="15" t="s">
        <v>346</v>
      </c>
      <c r="D198" s="47">
        <f>+D199+D200+D201+D202+D203</f>
        <v>17225400</v>
      </c>
      <c r="E198" s="47">
        <f t="shared" ref="E198:F198" si="72">+E199+E200+E201+E202+E203</f>
        <v>17225400</v>
      </c>
      <c r="F198" s="47">
        <f t="shared" si="72"/>
        <v>17225400</v>
      </c>
      <c r="G198" s="35"/>
      <c r="H198" s="35"/>
      <c r="I198" s="35"/>
      <c r="J198" s="35"/>
      <c r="K198" s="35"/>
      <c r="L198" s="35"/>
      <c r="M198" s="35"/>
      <c r="N198" s="35"/>
      <c r="O198" s="35"/>
      <c r="P198" s="35"/>
      <c r="Q198" s="35"/>
      <c r="R198" s="35"/>
      <c r="S198" s="35"/>
      <c r="T198" s="35"/>
      <c r="U198" s="35"/>
      <c r="V198" s="61"/>
      <c r="W198" s="35"/>
      <c r="X198" s="35"/>
      <c r="Y198" s="35"/>
      <c r="Z198" s="35"/>
      <c r="AC198" s="37"/>
      <c r="AD198" s="37"/>
      <c r="AE198" s="37"/>
      <c r="AF198" s="37"/>
      <c r="AG198" s="37"/>
      <c r="AH198" s="37"/>
      <c r="AI198" s="35"/>
      <c r="AJ198" s="35"/>
      <c r="AK198" s="35"/>
      <c r="AL198" s="35"/>
      <c r="AM198" s="35"/>
      <c r="AN198" s="35"/>
      <c r="AO198" s="35"/>
      <c r="AP198" s="35"/>
      <c r="AQ198" s="35"/>
      <c r="AR198" s="35"/>
      <c r="AS198" s="35"/>
      <c r="AT198" s="35"/>
      <c r="AU198" s="35"/>
      <c r="AV198" s="35"/>
      <c r="AW198" s="35"/>
      <c r="BM198" s="35"/>
      <c r="BN198" s="35"/>
    </row>
    <row r="199" spans="1:67" s="4" customFormat="1" ht="43.7" customHeight="1" x14ac:dyDescent="0.25">
      <c r="A199" s="58" t="s">
        <v>265</v>
      </c>
      <c r="B199" s="15" t="s">
        <v>183</v>
      </c>
      <c r="C199" s="15" t="s">
        <v>440</v>
      </c>
      <c r="D199" s="50">
        <v>12450200</v>
      </c>
      <c r="E199" s="50">
        <v>12450200</v>
      </c>
      <c r="F199" s="50">
        <v>12450200</v>
      </c>
      <c r="G199" s="3"/>
      <c r="H199" s="3"/>
      <c r="I199" s="3"/>
      <c r="J199" s="3"/>
      <c r="K199" s="3"/>
      <c r="L199" s="3"/>
      <c r="M199" s="3"/>
      <c r="N199" s="3"/>
      <c r="O199" s="3"/>
      <c r="P199" s="3"/>
      <c r="Q199" s="3"/>
      <c r="R199" s="3"/>
      <c r="S199" s="3"/>
      <c r="T199" s="3"/>
      <c r="U199" s="3"/>
      <c r="V199" s="110"/>
      <c r="W199" s="3"/>
      <c r="X199" s="3"/>
      <c r="Y199" s="3"/>
      <c r="Z199" s="3"/>
      <c r="AC199" s="5"/>
      <c r="AD199" s="5"/>
      <c r="AE199" s="5"/>
      <c r="AF199" s="5"/>
      <c r="AG199" s="5"/>
      <c r="AH199" s="5"/>
      <c r="AI199" s="3"/>
      <c r="AJ199" s="3"/>
      <c r="AK199" s="3"/>
      <c r="AL199" s="3"/>
      <c r="AM199" s="3"/>
      <c r="AN199" s="3"/>
      <c r="AO199" s="3"/>
      <c r="AP199" s="3"/>
      <c r="AQ199" s="3"/>
      <c r="AR199" s="6"/>
      <c r="AS199" s="6"/>
      <c r="AT199" s="3"/>
      <c r="AU199" s="3"/>
      <c r="AV199" s="3"/>
      <c r="AW199" s="3"/>
      <c r="BM199" s="3"/>
      <c r="BN199" s="3"/>
      <c r="BO199" s="57"/>
    </row>
    <row r="200" spans="1:67" s="4" customFormat="1" ht="81" customHeight="1" x14ac:dyDescent="0.25">
      <c r="A200" s="58" t="s">
        <v>222</v>
      </c>
      <c r="B200" s="15" t="s">
        <v>183</v>
      </c>
      <c r="C200" s="15" t="s">
        <v>440</v>
      </c>
      <c r="D200" s="50">
        <v>146800</v>
      </c>
      <c r="E200" s="50">
        <v>146800</v>
      </c>
      <c r="F200" s="50">
        <v>146800</v>
      </c>
      <c r="G200" s="3"/>
      <c r="H200" s="3"/>
      <c r="I200" s="3"/>
      <c r="J200" s="3"/>
      <c r="K200" s="3"/>
      <c r="L200" s="3"/>
      <c r="M200" s="3"/>
      <c r="N200" s="3"/>
      <c r="O200" s="3"/>
      <c r="P200" s="3"/>
      <c r="Q200" s="3"/>
      <c r="R200" s="3"/>
      <c r="S200" s="3"/>
      <c r="T200" s="3"/>
      <c r="U200" s="3"/>
      <c r="V200" s="110"/>
      <c r="W200" s="3"/>
      <c r="X200" s="3"/>
      <c r="Y200" s="3"/>
      <c r="Z200" s="3"/>
      <c r="AC200" s="5"/>
      <c r="AD200" s="5"/>
      <c r="AE200" s="5"/>
      <c r="AF200" s="5"/>
      <c r="AG200" s="5"/>
      <c r="AH200" s="5"/>
      <c r="AI200" s="3"/>
      <c r="AJ200" s="3"/>
      <c r="AK200" s="3"/>
      <c r="AL200" s="3"/>
      <c r="AM200" s="3"/>
      <c r="AN200" s="3"/>
      <c r="AO200" s="3"/>
      <c r="AP200" s="3"/>
      <c r="AQ200" s="3"/>
      <c r="AR200" s="6"/>
      <c r="AS200" s="6"/>
      <c r="AT200" s="3"/>
      <c r="AU200" s="3"/>
      <c r="AV200" s="3"/>
      <c r="AW200" s="3"/>
      <c r="AY200" s="129"/>
      <c r="AZ200" s="129"/>
      <c r="BA200" s="129"/>
      <c r="BB200" s="129"/>
      <c r="BC200" s="129"/>
      <c r="BD200" s="129"/>
      <c r="BM200" s="3"/>
      <c r="BN200" s="3"/>
    </row>
    <row r="201" spans="1:67" s="4" customFormat="1" ht="30.6" customHeight="1" x14ac:dyDescent="0.25">
      <c r="A201" s="68" t="s">
        <v>192</v>
      </c>
      <c r="B201" s="15" t="s">
        <v>183</v>
      </c>
      <c r="C201" s="15" t="s">
        <v>440</v>
      </c>
      <c r="D201" s="50">
        <f>3373100+33100</f>
        <v>3406200</v>
      </c>
      <c r="E201" s="50">
        <f>3373100+33100</f>
        <v>3406200</v>
      </c>
      <c r="F201" s="50">
        <f>3373100+33100</f>
        <v>3406200</v>
      </c>
      <c r="G201" s="3"/>
      <c r="H201" s="3"/>
      <c r="I201" s="3"/>
      <c r="J201" s="3"/>
      <c r="K201" s="3"/>
      <c r="L201" s="3"/>
      <c r="M201" s="3"/>
      <c r="N201" s="3"/>
      <c r="O201" s="3"/>
      <c r="P201" s="3"/>
      <c r="Q201" s="3"/>
      <c r="R201" s="3"/>
      <c r="S201" s="3"/>
      <c r="T201" s="3"/>
      <c r="U201" s="3"/>
      <c r="V201" s="110"/>
      <c r="W201" s="3"/>
      <c r="X201" s="3"/>
      <c r="Y201" s="3"/>
      <c r="Z201" s="3"/>
      <c r="AC201" s="5"/>
      <c r="AD201" s="5"/>
      <c r="AE201" s="5"/>
      <c r="AF201" s="5"/>
      <c r="AG201" s="5"/>
      <c r="AH201" s="5"/>
      <c r="AI201" s="3"/>
      <c r="AJ201" s="3"/>
      <c r="AK201" s="3"/>
      <c r="AL201" s="3"/>
      <c r="AM201" s="3"/>
      <c r="AN201" s="3"/>
      <c r="AO201" s="3"/>
      <c r="AP201" s="3"/>
      <c r="AQ201" s="3"/>
      <c r="AR201" s="6"/>
      <c r="AS201" s="6"/>
      <c r="AT201" s="3"/>
      <c r="AU201" s="3"/>
      <c r="AV201" s="3"/>
      <c r="AW201" s="3"/>
      <c r="AZ201" s="130"/>
      <c r="BA201" s="130"/>
      <c r="BB201" s="130"/>
      <c r="BC201" s="130"/>
      <c r="BD201" s="130"/>
      <c r="BE201" s="130"/>
      <c r="BM201" s="3"/>
      <c r="BN201" s="3"/>
    </row>
    <row r="202" spans="1:67" s="36" customFormat="1" ht="81" customHeight="1" x14ac:dyDescent="0.25">
      <c r="A202" s="60" t="s">
        <v>193</v>
      </c>
      <c r="B202" s="15" t="s">
        <v>157</v>
      </c>
      <c r="C202" s="15" t="s">
        <v>440</v>
      </c>
      <c r="D202" s="51">
        <v>700</v>
      </c>
      <c r="E202" s="51">
        <v>700</v>
      </c>
      <c r="F202" s="51">
        <v>700</v>
      </c>
      <c r="G202" s="35"/>
      <c r="H202" s="35"/>
      <c r="I202" s="35"/>
      <c r="J202" s="35"/>
      <c r="K202" s="35"/>
      <c r="L202" s="35"/>
      <c r="M202" s="35"/>
      <c r="N202" s="35"/>
      <c r="O202" s="35"/>
      <c r="P202" s="35"/>
      <c r="Q202" s="35"/>
      <c r="R202" s="35"/>
      <c r="S202" s="35"/>
      <c r="T202" s="35"/>
      <c r="U202" s="35"/>
      <c r="V202" s="61"/>
      <c r="W202" s="35"/>
      <c r="X202" s="35"/>
      <c r="Y202" s="35"/>
      <c r="Z202" s="35"/>
      <c r="AC202" s="37"/>
      <c r="AD202" s="37"/>
      <c r="AE202" s="37"/>
      <c r="AF202" s="37"/>
      <c r="AG202" s="37"/>
      <c r="AH202" s="37"/>
      <c r="AI202" s="35"/>
      <c r="AJ202" s="35"/>
      <c r="AK202" s="35"/>
      <c r="AL202" s="35"/>
      <c r="AM202" s="35"/>
      <c r="AN202" s="35"/>
      <c r="AO202" s="35"/>
      <c r="AP202" s="35"/>
      <c r="AQ202" s="35"/>
      <c r="AR202" s="35"/>
      <c r="AS202" s="35"/>
      <c r="AT202" s="35"/>
      <c r="AU202" s="35"/>
      <c r="AV202" s="35"/>
      <c r="AW202" s="35"/>
      <c r="BM202" s="35"/>
      <c r="BN202" s="35"/>
    </row>
    <row r="203" spans="1:67" s="4" customFormat="1" ht="54.6" customHeight="1" x14ac:dyDescent="0.25">
      <c r="A203" s="69" t="s">
        <v>211</v>
      </c>
      <c r="B203" s="15" t="s">
        <v>57</v>
      </c>
      <c r="C203" s="15" t="s">
        <v>440</v>
      </c>
      <c r="D203" s="50">
        <v>1221500</v>
      </c>
      <c r="E203" s="50">
        <v>1221500</v>
      </c>
      <c r="F203" s="50">
        <v>1221500</v>
      </c>
      <c r="G203" s="3"/>
      <c r="H203" s="3"/>
      <c r="I203" s="3"/>
      <c r="J203" s="3"/>
      <c r="K203" s="3"/>
      <c r="L203" s="3"/>
      <c r="M203" s="3"/>
      <c r="N203" s="3"/>
      <c r="O203" s="3"/>
      <c r="P203" s="3"/>
      <c r="Q203" s="3"/>
      <c r="R203" s="3"/>
      <c r="S203" s="3"/>
      <c r="T203" s="3"/>
      <c r="U203" s="3"/>
      <c r="V203" s="110"/>
      <c r="W203" s="3"/>
      <c r="X203" s="3"/>
      <c r="Y203" s="3"/>
      <c r="Z203" s="3"/>
      <c r="AC203" s="5"/>
      <c r="AD203" s="5"/>
      <c r="AE203" s="5"/>
      <c r="AF203" s="5"/>
      <c r="AG203" s="5"/>
      <c r="AH203" s="5"/>
      <c r="AI203" s="3"/>
      <c r="AJ203" s="3"/>
      <c r="AK203" s="3"/>
      <c r="AL203" s="3"/>
      <c r="AM203" s="3"/>
      <c r="AN203" s="3"/>
      <c r="AO203" s="3"/>
      <c r="AP203" s="3"/>
      <c r="AQ203" s="3"/>
      <c r="AR203" s="6"/>
      <c r="AS203" s="6"/>
      <c r="AT203" s="3"/>
      <c r="AU203" s="3"/>
      <c r="AV203" s="3"/>
      <c r="AW203" s="3"/>
      <c r="AY203" s="131"/>
      <c r="AZ203" s="131"/>
      <c r="BA203" s="131"/>
      <c r="BB203" s="131"/>
      <c r="BC203" s="131"/>
      <c r="BD203" s="131"/>
      <c r="BM203" s="3"/>
      <c r="BN203" s="3"/>
    </row>
    <row r="204" spans="1:67" s="4" customFormat="1" ht="56.45" customHeight="1" x14ac:dyDescent="0.25">
      <c r="A204" s="60" t="s">
        <v>230</v>
      </c>
      <c r="B204" s="15" t="s">
        <v>5</v>
      </c>
      <c r="C204" s="32" t="s">
        <v>343</v>
      </c>
      <c r="D204" s="50">
        <f>+D205</f>
        <v>2500</v>
      </c>
      <c r="E204" s="50">
        <f>+E205</f>
        <v>144900</v>
      </c>
      <c r="F204" s="50">
        <f>+F205</f>
        <v>2400</v>
      </c>
      <c r="G204" s="3"/>
      <c r="H204" s="3"/>
      <c r="I204" s="3"/>
      <c r="J204" s="3"/>
      <c r="K204" s="3"/>
      <c r="L204" s="3"/>
      <c r="M204" s="3"/>
      <c r="N204" s="3"/>
      <c r="O204" s="3"/>
      <c r="P204" s="3"/>
      <c r="Q204" s="3"/>
      <c r="R204" s="3"/>
      <c r="S204" s="3"/>
      <c r="T204" s="3"/>
      <c r="U204" s="3"/>
      <c r="V204" s="110"/>
      <c r="W204" s="3"/>
      <c r="X204" s="3"/>
      <c r="Y204" s="3"/>
      <c r="Z204" s="3"/>
      <c r="AC204" s="5"/>
      <c r="AD204" s="5"/>
      <c r="AE204" s="5"/>
      <c r="AF204" s="5"/>
      <c r="AG204" s="5"/>
      <c r="AH204" s="5"/>
      <c r="AI204" s="3"/>
      <c r="AJ204" s="3"/>
      <c r="AK204" s="3"/>
      <c r="AL204" s="3"/>
      <c r="AM204" s="3"/>
      <c r="AN204" s="3"/>
      <c r="AO204" s="3"/>
      <c r="AP204" s="3"/>
      <c r="AQ204" s="3"/>
      <c r="AR204" s="6"/>
      <c r="AS204" s="6"/>
      <c r="AT204" s="3"/>
      <c r="AU204" s="3"/>
      <c r="AV204" s="3"/>
      <c r="AW204" s="3"/>
      <c r="BM204" s="3"/>
      <c r="BN204" s="3"/>
    </row>
    <row r="205" spans="1:67" s="4" customFormat="1" ht="54.6" hidden="1" customHeight="1" x14ac:dyDescent="0.25">
      <c r="A205" s="60" t="s">
        <v>194</v>
      </c>
      <c r="B205" s="15" t="s">
        <v>157</v>
      </c>
      <c r="C205" s="32" t="s">
        <v>195</v>
      </c>
      <c r="D205" s="50">
        <v>2500</v>
      </c>
      <c r="E205" s="50">
        <v>144900</v>
      </c>
      <c r="F205" s="50">
        <v>2400</v>
      </c>
      <c r="G205" s="3"/>
      <c r="H205" s="3"/>
      <c r="I205" s="3"/>
      <c r="J205" s="3"/>
      <c r="K205" s="3"/>
      <c r="L205" s="3"/>
      <c r="M205" s="3"/>
      <c r="N205" s="3"/>
      <c r="O205" s="3"/>
      <c r="P205" s="3"/>
      <c r="Q205" s="3"/>
      <c r="R205" s="3"/>
      <c r="S205" s="3"/>
      <c r="T205" s="3"/>
      <c r="U205" s="3"/>
      <c r="V205" s="110"/>
      <c r="W205" s="3"/>
      <c r="X205" s="3"/>
      <c r="Y205" s="3"/>
      <c r="Z205" s="3"/>
      <c r="AC205" s="5"/>
      <c r="AD205" s="5"/>
      <c r="AE205" s="5"/>
      <c r="AF205" s="5"/>
      <c r="AG205" s="5"/>
      <c r="AH205" s="5"/>
      <c r="AI205" s="3"/>
      <c r="AJ205" s="3"/>
      <c r="AK205" s="3"/>
      <c r="AL205" s="3"/>
      <c r="AM205" s="3"/>
      <c r="AN205" s="3"/>
      <c r="AO205" s="3"/>
      <c r="AP205" s="3"/>
      <c r="AQ205" s="3"/>
      <c r="AR205" s="6"/>
      <c r="AS205" s="6"/>
      <c r="AT205" s="3"/>
      <c r="AU205" s="3"/>
      <c r="AV205" s="3"/>
      <c r="AW205" s="3"/>
      <c r="BM205" s="3"/>
      <c r="BN205" s="3"/>
    </row>
    <row r="206" spans="1:67" s="4" customFormat="1" ht="28.35" customHeight="1" x14ac:dyDescent="0.25">
      <c r="A206" s="60" t="s">
        <v>289</v>
      </c>
      <c r="B206" s="15" t="s">
        <v>5</v>
      </c>
      <c r="C206" s="32" t="s">
        <v>344</v>
      </c>
      <c r="D206" s="50">
        <f>+D207</f>
        <v>14235900</v>
      </c>
      <c r="E206" s="50">
        <f t="shared" ref="E206:F206" si="73">+E207</f>
        <v>14235900</v>
      </c>
      <c r="F206" s="50">
        <f t="shared" si="73"/>
        <v>14235900</v>
      </c>
      <c r="G206" s="3"/>
      <c r="H206" s="3"/>
      <c r="I206" s="3"/>
      <c r="J206" s="3"/>
      <c r="K206" s="3"/>
      <c r="L206" s="3"/>
      <c r="M206" s="3"/>
      <c r="N206" s="3"/>
      <c r="O206" s="3"/>
      <c r="P206" s="3"/>
      <c r="Q206" s="3"/>
      <c r="R206" s="3"/>
      <c r="S206" s="3"/>
      <c r="T206" s="3"/>
      <c r="U206" s="3"/>
      <c r="V206" s="110"/>
      <c r="W206" s="3"/>
      <c r="X206" s="3"/>
      <c r="Y206" s="3"/>
      <c r="Z206" s="3"/>
      <c r="AC206" s="5"/>
      <c r="AD206" s="5"/>
      <c r="AE206" s="5"/>
      <c r="AF206" s="5"/>
      <c r="AG206" s="5"/>
      <c r="AH206" s="5"/>
      <c r="AI206" s="3"/>
      <c r="AJ206" s="3"/>
      <c r="AK206" s="3"/>
      <c r="AL206" s="3"/>
      <c r="AM206" s="3"/>
      <c r="AN206" s="3"/>
      <c r="AO206" s="3"/>
      <c r="AP206" s="3"/>
      <c r="AQ206" s="3"/>
      <c r="AR206" s="6"/>
      <c r="AS206" s="6"/>
      <c r="AT206" s="3"/>
      <c r="AU206" s="3"/>
      <c r="AV206" s="3"/>
      <c r="AW206" s="3"/>
      <c r="BM206" s="3"/>
      <c r="BN206" s="3"/>
    </row>
    <row r="207" spans="1:67" s="4" customFormat="1" ht="30.6" hidden="1" customHeight="1" x14ac:dyDescent="0.25">
      <c r="A207" s="60" t="s">
        <v>290</v>
      </c>
      <c r="B207" s="15" t="s">
        <v>157</v>
      </c>
      <c r="C207" s="32" t="s">
        <v>291</v>
      </c>
      <c r="D207" s="50">
        <v>14235900</v>
      </c>
      <c r="E207" s="50">
        <v>14235900</v>
      </c>
      <c r="F207" s="50">
        <v>14235900</v>
      </c>
      <c r="G207" s="3"/>
      <c r="H207" s="3"/>
      <c r="I207" s="3"/>
      <c r="J207" s="3"/>
      <c r="K207" s="3"/>
      <c r="L207" s="3"/>
      <c r="M207" s="3"/>
      <c r="N207" s="3"/>
      <c r="O207" s="3"/>
      <c r="P207" s="3"/>
      <c r="Q207" s="3"/>
      <c r="R207" s="3"/>
      <c r="S207" s="3"/>
      <c r="T207" s="3"/>
      <c r="U207" s="3"/>
      <c r="V207" s="110"/>
      <c r="W207" s="3"/>
      <c r="X207" s="3"/>
      <c r="Y207" s="3"/>
      <c r="Z207" s="3"/>
      <c r="AC207" s="5"/>
      <c r="AD207" s="5"/>
      <c r="AE207" s="5"/>
      <c r="AF207" s="5"/>
      <c r="AG207" s="5"/>
      <c r="AH207" s="5"/>
      <c r="AI207" s="3"/>
      <c r="AJ207" s="3"/>
      <c r="AK207" s="3"/>
      <c r="AL207" s="3"/>
      <c r="AM207" s="3"/>
      <c r="AN207" s="3"/>
      <c r="AO207" s="3"/>
      <c r="AP207" s="3"/>
      <c r="AQ207" s="3"/>
      <c r="AR207" s="6"/>
      <c r="AS207" s="6"/>
      <c r="AT207" s="3"/>
      <c r="AU207" s="3"/>
      <c r="AV207" s="3"/>
      <c r="AW207" s="3"/>
      <c r="BM207" s="3"/>
      <c r="BN207" s="3"/>
    </row>
    <row r="208" spans="1:67" s="4" customFormat="1" ht="18" customHeight="1" x14ac:dyDescent="0.25">
      <c r="A208" s="60" t="s">
        <v>196</v>
      </c>
      <c r="B208" s="15" t="s">
        <v>5</v>
      </c>
      <c r="C208" s="16" t="s">
        <v>345</v>
      </c>
      <c r="D208" s="47">
        <f>+D209</f>
        <v>2394189300</v>
      </c>
      <c r="E208" s="47">
        <f>+E209</f>
        <v>2271177200</v>
      </c>
      <c r="F208" s="47">
        <f>+F209</f>
        <v>2271177200</v>
      </c>
      <c r="G208" s="3"/>
      <c r="H208" s="3"/>
      <c r="I208" s="3"/>
      <c r="J208" s="3"/>
      <c r="K208" s="3"/>
      <c r="L208" s="3"/>
      <c r="M208" s="3"/>
      <c r="N208" s="3"/>
      <c r="O208" s="3"/>
      <c r="P208" s="3"/>
      <c r="Q208" s="3"/>
      <c r="R208" s="3"/>
      <c r="S208" s="3"/>
      <c r="T208" s="3"/>
      <c r="U208" s="3"/>
      <c r="V208" s="110"/>
      <c r="W208" s="3"/>
      <c r="X208" s="3"/>
      <c r="Y208" s="3"/>
      <c r="Z208" s="3"/>
      <c r="AC208" s="5"/>
      <c r="AD208" s="5"/>
      <c r="AE208" s="5"/>
      <c r="AF208" s="5"/>
      <c r="AG208" s="5"/>
      <c r="AH208" s="5"/>
      <c r="AI208" s="3"/>
      <c r="AJ208" s="3"/>
      <c r="AK208" s="3"/>
      <c r="AL208" s="3"/>
      <c r="AM208" s="3"/>
      <c r="AN208" s="3"/>
      <c r="AO208" s="3"/>
      <c r="AP208" s="3"/>
      <c r="AQ208" s="3"/>
      <c r="AR208" s="6"/>
      <c r="AS208" s="6"/>
      <c r="AT208" s="3"/>
      <c r="AU208" s="3"/>
      <c r="AV208" s="3"/>
      <c r="AW208" s="3"/>
      <c r="BM208" s="3"/>
      <c r="BN208" s="3"/>
    </row>
    <row r="209" spans="1:66" s="4" customFormat="1" ht="18.600000000000001" customHeight="1" x14ac:dyDescent="0.25">
      <c r="A209" s="60" t="s">
        <v>197</v>
      </c>
      <c r="B209" s="15" t="s">
        <v>5</v>
      </c>
      <c r="C209" s="16" t="s">
        <v>347</v>
      </c>
      <c r="D209" s="47">
        <f>+D210+D211</f>
        <v>2394189300</v>
      </c>
      <c r="E209" s="47">
        <f t="shared" ref="E209:F209" si="74">+E210+E211</f>
        <v>2271177200</v>
      </c>
      <c r="F209" s="47">
        <f t="shared" si="74"/>
        <v>2271177200</v>
      </c>
      <c r="G209" s="3"/>
      <c r="H209" s="3"/>
      <c r="I209" s="3"/>
      <c r="J209" s="3"/>
      <c r="K209" s="3"/>
      <c r="L209" s="3"/>
      <c r="M209" s="3"/>
      <c r="N209" s="3"/>
      <c r="O209" s="3"/>
      <c r="P209" s="3"/>
      <c r="Q209" s="3"/>
      <c r="R209" s="3"/>
      <c r="S209" s="3"/>
      <c r="T209" s="3"/>
      <c r="U209" s="3"/>
      <c r="V209" s="110"/>
      <c r="W209" s="3"/>
      <c r="X209" s="3"/>
      <c r="Y209" s="3"/>
      <c r="Z209" s="3"/>
      <c r="AC209" s="5"/>
      <c r="AD209" s="5"/>
      <c r="AE209" s="5"/>
      <c r="AF209" s="5"/>
      <c r="AG209" s="5"/>
      <c r="AH209" s="5"/>
      <c r="AI209" s="3"/>
      <c r="AJ209" s="3"/>
      <c r="AK209" s="3"/>
      <c r="AL209" s="3"/>
      <c r="AM209" s="3"/>
      <c r="AN209" s="3"/>
      <c r="AO209" s="3"/>
      <c r="AP209" s="3"/>
      <c r="AQ209" s="3"/>
      <c r="AR209" s="6"/>
      <c r="AS209" s="6"/>
      <c r="AT209" s="3"/>
      <c r="AU209" s="3"/>
      <c r="AV209" s="3"/>
      <c r="AW209" s="3"/>
      <c r="BM209" s="3"/>
      <c r="BN209" s="3"/>
    </row>
    <row r="210" spans="1:66" s="4" customFormat="1" ht="96.6" customHeight="1" x14ac:dyDescent="0.25">
      <c r="A210" s="58" t="s">
        <v>271</v>
      </c>
      <c r="B210" s="15" t="s">
        <v>183</v>
      </c>
      <c r="C210" s="16" t="s">
        <v>441</v>
      </c>
      <c r="D210" s="48">
        <v>1205289100</v>
      </c>
      <c r="E210" s="48">
        <v>1153819300</v>
      </c>
      <c r="F210" s="48">
        <v>1153819300</v>
      </c>
      <c r="G210" s="3"/>
      <c r="H210" s="3"/>
      <c r="I210" s="3"/>
      <c r="J210" s="3"/>
      <c r="K210" s="3"/>
      <c r="L210" s="3"/>
      <c r="M210" s="3"/>
      <c r="N210" s="3"/>
      <c r="O210" s="3"/>
      <c r="P210" s="3"/>
      <c r="Q210" s="3"/>
      <c r="R210" s="3"/>
      <c r="S210" s="3"/>
      <c r="T210" s="3"/>
      <c r="U210" s="3"/>
      <c r="V210" s="110"/>
      <c r="W210" s="3"/>
      <c r="X210" s="3"/>
      <c r="Y210" s="3"/>
      <c r="Z210" s="3"/>
      <c r="AC210" s="5"/>
      <c r="AD210" s="5"/>
      <c r="AE210" s="5"/>
      <c r="AF210" s="5"/>
      <c r="AG210" s="5"/>
      <c r="AH210" s="5"/>
      <c r="AI210" s="3"/>
      <c r="AJ210" s="3"/>
      <c r="AK210" s="3"/>
      <c r="AL210" s="3"/>
      <c r="AM210" s="3"/>
      <c r="AN210" s="3"/>
      <c r="AO210" s="3"/>
      <c r="AP210" s="3"/>
      <c r="AQ210" s="3"/>
      <c r="AR210" s="6"/>
      <c r="AS210" s="6"/>
      <c r="AT210" s="3"/>
      <c r="AU210" s="3"/>
      <c r="AV210" s="3"/>
      <c r="AW210" s="3"/>
      <c r="BM210" s="3"/>
      <c r="BN210" s="3"/>
    </row>
    <row r="211" spans="1:66" s="4" customFormat="1" ht="71.45" customHeight="1" x14ac:dyDescent="0.25">
      <c r="A211" s="58" t="s">
        <v>272</v>
      </c>
      <c r="B211" s="15" t="s">
        <v>183</v>
      </c>
      <c r="C211" s="16" t="s">
        <v>442</v>
      </c>
      <c r="D211" s="48">
        <v>1188900200</v>
      </c>
      <c r="E211" s="48">
        <v>1117357900</v>
      </c>
      <c r="F211" s="48">
        <v>1117357900</v>
      </c>
      <c r="G211" s="3"/>
      <c r="H211" s="3"/>
      <c r="I211" s="3"/>
      <c r="J211" s="3"/>
      <c r="K211" s="3"/>
      <c r="L211" s="3"/>
      <c r="M211" s="3"/>
      <c r="N211" s="3"/>
      <c r="O211" s="3"/>
      <c r="P211" s="3"/>
      <c r="Q211" s="3"/>
      <c r="R211" s="3"/>
      <c r="S211" s="3"/>
      <c r="T211" s="3"/>
      <c r="U211" s="3"/>
      <c r="V211" s="110"/>
      <c r="W211" s="3"/>
      <c r="X211" s="3"/>
      <c r="Y211" s="3"/>
      <c r="Z211" s="3"/>
      <c r="AC211" s="5"/>
      <c r="AD211" s="5"/>
      <c r="AE211" s="5"/>
      <c r="AF211" s="5"/>
      <c r="AG211" s="5"/>
      <c r="AH211" s="5"/>
      <c r="AI211" s="3"/>
      <c r="AJ211" s="3"/>
      <c r="AK211" s="3"/>
      <c r="AL211" s="3"/>
      <c r="AM211" s="3"/>
      <c r="AN211" s="3"/>
      <c r="AO211" s="3"/>
      <c r="AP211" s="3"/>
      <c r="AQ211" s="3"/>
      <c r="AR211" s="6"/>
      <c r="AS211" s="6"/>
      <c r="AT211" s="3"/>
      <c r="AU211" s="3"/>
      <c r="AV211" s="3"/>
      <c r="AW211" s="3"/>
      <c r="BM211" s="3"/>
      <c r="BN211" s="3"/>
    </row>
    <row r="212" spans="1:66" s="4" customFormat="1" ht="16.350000000000001" customHeight="1" x14ac:dyDescent="0.25">
      <c r="A212" s="58" t="s">
        <v>381</v>
      </c>
      <c r="B212" s="15" t="s">
        <v>5</v>
      </c>
      <c r="C212" s="16" t="s">
        <v>427</v>
      </c>
      <c r="D212" s="48">
        <f>+D217+D215+D213+D219</f>
        <v>117911100</v>
      </c>
      <c r="E212" s="48">
        <f t="shared" ref="E212:F212" si="75">+E217+E215+E213+E219</f>
        <v>115918600</v>
      </c>
      <c r="F212" s="48">
        <f t="shared" si="75"/>
        <v>116045600</v>
      </c>
      <c r="G212" s="3"/>
      <c r="H212" s="3"/>
      <c r="I212" s="3"/>
      <c r="J212" s="3"/>
      <c r="K212" s="3"/>
      <c r="L212" s="3"/>
      <c r="M212" s="3"/>
      <c r="N212" s="3"/>
      <c r="O212" s="3"/>
      <c r="P212" s="3"/>
      <c r="Q212" s="3"/>
      <c r="R212" s="3"/>
      <c r="S212" s="3"/>
      <c r="T212" s="3"/>
      <c r="U212" s="3"/>
      <c r="V212" s="110"/>
      <c r="W212" s="3"/>
      <c r="X212" s="3"/>
      <c r="Y212" s="3"/>
      <c r="Z212" s="3"/>
      <c r="AC212" s="5"/>
      <c r="AD212" s="5"/>
      <c r="AE212" s="5"/>
      <c r="AF212" s="5"/>
      <c r="AG212" s="5"/>
      <c r="AH212" s="5"/>
      <c r="AI212" s="3"/>
      <c r="AJ212" s="3"/>
      <c r="AK212" s="3"/>
      <c r="AL212" s="3"/>
      <c r="AM212" s="3"/>
      <c r="AN212" s="3"/>
      <c r="AO212" s="3"/>
      <c r="AP212" s="3"/>
      <c r="AQ212" s="3"/>
      <c r="AR212" s="6"/>
      <c r="AS212" s="6"/>
      <c r="AT212" s="3"/>
      <c r="AU212" s="3"/>
      <c r="AV212" s="3"/>
      <c r="AW212" s="3"/>
      <c r="BM212" s="3"/>
      <c r="BN212" s="3"/>
    </row>
    <row r="213" spans="1:66" s="4" customFormat="1" ht="123.6" customHeight="1" x14ac:dyDescent="0.25">
      <c r="A213" s="137" t="s">
        <v>390</v>
      </c>
      <c r="B213" s="15" t="s">
        <v>5</v>
      </c>
      <c r="C213" s="113" t="s">
        <v>426</v>
      </c>
      <c r="D213" s="48">
        <f>+D214</f>
        <v>1687400</v>
      </c>
      <c r="E213" s="48">
        <f t="shared" ref="E213:F213" si="76">+E214</f>
        <v>1687400</v>
      </c>
      <c r="F213" s="48">
        <f t="shared" si="76"/>
        <v>1687400</v>
      </c>
      <c r="G213" s="3"/>
      <c r="H213" s="3"/>
      <c r="I213" s="3"/>
      <c r="J213" s="3"/>
      <c r="K213" s="3"/>
      <c r="L213" s="3"/>
      <c r="M213" s="3"/>
      <c r="N213" s="3"/>
      <c r="O213" s="3"/>
      <c r="P213" s="3"/>
      <c r="Q213" s="3"/>
      <c r="R213" s="3"/>
      <c r="S213" s="3"/>
      <c r="T213" s="3"/>
      <c r="U213" s="3"/>
      <c r="V213" s="110"/>
      <c r="W213" s="3"/>
      <c r="X213" s="3"/>
      <c r="Y213" s="3"/>
      <c r="Z213" s="3"/>
      <c r="AC213" s="5"/>
      <c r="AD213" s="5"/>
      <c r="AE213" s="5"/>
      <c r="AF213" s="5"/>
      <c r="AG213" s="5"/>
      <c r="AH213" s="5"/>
      <c r="AI213" s="3"/>
      <c r="AJ213" s="3"/>
      <c r="AK213" s="3"/>
      <c r="AL213" s="3"/>
      <c r="AM213" s="3"/>
      <c r="AN213" s="3"/>
      <c r="AO213" s="3"/>
      <c r="AP213" s="3"/>
      <c r="AQ213" s="3"/>
      <c r="AR213" s="6"/>
      <c r="AS213" s="6"/>
      <c r="AT213" s="3"/>
      <c r="AU213" s="3"/>
      <c r="AV213" s="3"/>
      <c r="AW213" s="3"/>
      <c r="BM213" s="3"/>
      <c r="BN213" s="3"/>
    </row>
    <row r="214" spans="1:66" s="4" customFormat="1" ht="123" hidden="1" customHeight="1" x14ac:dyDescent="0.25">
      <c r="A214" s="137" t="s">
        <v>382</v>
      </c>
      <c r="B214" s="15" t="s">
        <v>183</v>
      </c>
      <c r="C214" s="113" t="s">
        <v>383</v>
      </c>
      <c r="D214" s="48">
        <v>1687400</v>
      </c>
      <c r="E214" s="48">
        <v>1687400</v>
      </c>
      <c r="F214" s="48">
        <v>1687400</v>
      </c>
      <c r="G214" s="3"/>
      <c r="H214" s="3"/>
      <c r="I214" s="3"/>
      <c r="J214" s="3"/>
      <c r="K214" s="3"/>
      <c r="L214" s="3"/>
      <c r="M214" s="3"/>
      <c r="N214" s="3"/>
      <c r="O214" s="3"/>
      <c r="P214" s="3"/>
      <c r="Q214" s="3"/>
      <c r="R214" s="3"/>
      <c r="S214" s="3"/>
      <c r="T214" s="3"/>
      <c r="U214" s="3"/>
      <c r="V214" s="110"/>
      <c r="W214" s="3"/>
      <c r="X214" s="3"/>
      <c r="Y214" s="3"/>
      <c r="Z214" s="3"/>
      <c r="AC214" s="5"/>
      <c r="AD214" s="5"/>
      <c r="AE214" s="5"/>
      <c r="AF214" s="5"/>
      <c r="AG214" s="5"/>
      <c r="AH214" s="5"/>
      <c r="AI214" s="3"/>
      <c r="AJ214" s="3"/>
      <c r="AK214" s="3"/>
      <c r="AL214" s="3"/>
      <c r="AM214" s="3"/>
      <c r="AN214" s="3"/>
      <c r="AO214" s="3"/>
      <c r="AP214" s="3"/>
      <c r="AQ214" s="3"/>
      <c r="AR214" s="6"/>
      <c r="AS214" s="6"/>
      <c r="AT214" s="3"/>
      <c r="AU214" s="3"/>
      <c r="AV214" s="3"/>
      <c r="AW214" s="3"/>
      <c r="BM214" s="3"/>
      <c r="BN214" s="3"/>
    </row>
    <row r="215" spans="1:66" s="4" customFormat="1" ht="67.7" customHeight="1" x14ac:dyDescent="0.25">
      <c r="A215" s="58" t="s">
        <v>384</v>
      </c>
      <c r="B215" s="15" t="s">
        <v>5</v>
      </c>
      <c r="C215" s="16" t="s">
        <v>425</v>
      </c>
      <c r="D215" s="48">
        <f>+D216</f>
        <v>5613400</v>
      </c>
      <c r="E215" s="48">
        <f t="shared" ref="E215:F215" si="77">+E216</f>
        <v>5698900</v>
      </c>
      <c r="F215" s="48">
        <f t="shared" si="77"/>
        <v>5802300</v>
      </c>
      <c r="G215" s="3"/>
      <c r="H215" s="3"/>
      <c r="I215" s="3"/>
      <c r="J215" s="3"/>
      <c r="K215" s="3"/>
      <c r="L215" s="3"/>
      <c r="M215" s="3"/>
      <c r="N215" s="3"/>
      <c r="O215" s="3"/>
      <c r="P215" s="3"/>
      <c r="Q215" s="3"/>
      <c r="R215" s="3"/>
      <c r="S215" s="3"/>
      <c r="T215" s="3"/>
      <c r="U215" s="3"/>
      <c r="V215" s="110"/>
      <c r="W215" s="3"/>
      <c r="X215" s="3"/>
      <c r="Y215" s="3"/>
      <c r="Z215" s="3"/>
      <c r="AC215" s="5"/>
      <c r="AD215" s="5"/>
      <c r="AE215" s="5"/>
      <c r="AF215" s="5"/>
      <c r="AG215" s="5"/>
      <c r="AH215" s="5"/>
      <c r="AI215" s="3"/>
      <c r="AJ215" s="3"/>
      <c r="AK215" s="3"/>
      <c r="AL215" s="3"/>
      <c r="AM215" s="3"/>
      <c r="AN215" s="3"/>
      <c r="AO215" s="3"/>
      <c r="AP215" s="3"/>
      <c r="AQ215" s="3"/>
      <c r="AR215" s="6"/>
      <c r="AS215" s="6"/>
      <c r="AT215" s="3"/>
      <c r="AU215" s="3"/>
      <c r="AV215" s="3"/>
      <c r="AW215" s="3"/>
      <c r="BM215" s="3"/>
      <c r="BN215" s="3"/>
    </row>
    <row r="216" spans="1:66" s="4" customFormat="1" ht="68.45" hidden="1" customHeight="1" x14ac:dyDescent="0.25">
      <c r="A216" s="58" t="s">
        <v>385</v>
      </c>
      <c r="B216" s="15" t="s">
        <v>183</v>
      </c>
      <c r="C216" s="16" t="s">
        <v>386</v>
      </c>
      <c r="D216" s="48">
        <v>5613400</v>
      </c>
      <c r="E216" s="48">
        <v>5698900</v>
      </c>
      <c r="F216" s="48">
        <v>5802300</v>
      </c>
      <c r="G216" s="3"/>
      <c r="H216" s="3"/>
      <c r="I216" s="3"/>
      <c r="J216" s="3"/>
      <c r="K216" s="3"/>
      <c r="L216" s="3"/>
      <c r="M216" s="3"/>
      <c r="N216" s="3"/>
      <c r="O216" s="3"/>
      <c r="P216" s="3"/>
      <c r="Q216" s="3"/>
      <c r="R216" s="3"/>
      <c r="S216" s="3"/>
      <c r="T216" s="3"/>
      <c r="U216" s="3"/>
      <c r="V216" s="110"/>
      <c r="W216" s="3"/>
      <c r="X216" s="3"/>
      <c r="Y216" s="3"/>
      <c r="Z216" s="3"/>
      <c r="AC216" s="5"/>
      <c r="AD216" s="5"/>
      <c r="AE216" s="5"/>
      <c r="AF216" s="5"/>
      <c r="AG216" s="5"/>
      <c r="AH216" s="5"/>
      <c r="AI216" s="3"/>
      <c r="AJ216" s="3"/>
      <c r="AK216" s="3"/>
      <c r="AL216" s="3"/>
      <c r="AM216" s="3"/>
      <c r="AN216" s="3"/>
      <c r="AO216" s="3"/>
      <c r="AP216" s="3"/>
      <c r="AQ216" s="3"/>
      <c r="AR216" s="6"/>
      <c r="AS216" s="6"/>
      <c r="AT216" s="3"/>
      <c r="AU216" s="3"/>
      <c r="AV216" s="3"/>
      <c r="AW216" s="3"/>
      <c r="BM216" s="3"/>
      <c r="BN216" s="3"/>
    </row>
    <row r="217" spans="1:66" s="4" customFormat="1" ht="99.6" customHeight="1" x14ac:dyDescent="0.25">
      <c r="A217" s="58" t="s">
        <v>387</v>
      </c>
      <c r="B217" s="15" t="s">
        <v>5</v>
      </c>
      <c r="C217" s="16" t="s">
        <v>424</v>
      </c>
      <c r="D217" s="48">
        <f>+D218</f>
        <v>108504800</v>
      </c>
      <c r="E217" s="48">
        <f t="shared" ref="E217:F217" si="78">+E218</f>
        <v>108532300</v>
      </c>
      <c r="F217" s="48">
        <f t="shared" si="78"/>
        <v>108555900</v>
      </c>
      <c r="G217" s="3"/>
      <c r="H217" s="3"/>
      <c r="I217" s="3"/>
      <c r="J217" s="3"/>
      <c r="K217" s="3"/>
      <c r="L217" s="3"/>
      <c r="M217" s="3"/>
      <c r="N217" s="3"/>
      <c r="O217" s="3"/>
      <c r="P217" s="3"/>
      <c r="Q217" s="3"/>
      <c r="R217" s="3"/>
      <c r="S217" s="3"/>
      <c r="T217" s="3"/>
      <c r="U217" s="3"/>
      <c r="V217" s="110"/>
      <c r="W217" s="3"/>
      <c r="X217" s="3"/>
      <c r="Y217" s="3"/>
      <c r="Z217" s="3"/>
      <c r="AC217" s="5"/>
      <c r="AD217" s="5"/>
      <c r="AE217" s="5"/>
      <c r="AF217" s="5"/>
      <c r="AG217" s="5"/>
      <c r="AH217" s="5"/>
      <c r="AI217" s="3"/>
      <c r="AJ217" s="3"/>
      <c r="AK217" s="3"/>
      <c r="AL217" s="3"/>
      <c r="AM217" s="3"/>
      <c r="AN217" s="3"/>
      <c r="AO217" s="3"/>
      <c r="AP217" s="3"/>
      <c r="AQ217" s="3"/>
      <c r="AR217" s="6"/>
      <c r="AS217" s="6"/>
      <c r="AT217" s="3"/>
      <c r="AU217" s="3"/>
      <c r="AV217" s="3"/>
      <c r="AW217" s="3"/>
      <c r="BM217" s="3"/>
      <c r="BN217" s="3"/>
    </row>
    <row r="218" spans="1:66" s="4" customFormat="1" ht="98.45" hidden="1" customHeight="1" x14ac:dyDescent="0.25">
      <c r="A218" s="58" t="s">
        <v>388</v>
      </c>
      <c r="B218" s="15" t="s">
        <v>183</v>
      </c>
      <c r="C218" s="16" t="s">
        <v>389</v>
      </c>
      <c r="D218" s="48">
        <v>108504800</v>
      </c>
      <c r="E218" s="48">
        <v>108532300</v>
      </c>
      <c r="F218" s="48">
        <v>108555900</v>
      </c>
      <c r="G218" s="3"/>
      <c r="H218" s="3"/>
      <c r="I218" s="3"/>
      <c r="J218" s="3"/>
      <c r="K218" s="3"/>
      <c r="L218" s="3"/>
      <c r="M218" s="3"/>
      <c r="N218" s="3"/>
      <c r="O218" s="3"/>
      <c r="P218" s="3"/>
      <c r="Q218" s="3"/>
      <c r="R218" s="3"/>
      <c r="S218" s="3"/>
      <c r="T218" s="3"/>
      <c r="U218" s="3"/>
      <c r="V218" s="110"/>
      <c r="W218" s="3"/>
      <c r="X218" s="3"/>
      <c r="Y218" s="3"/>
      <c r="Z218" s="3"/>
      <c r="AC218" s="5"/>
      <c r="AD218" s="5"/>
      <c r="AE218" s="5"/>
      <c r="AF218" s="5"/>
      <c r="AG218" s="5"/>
      <c r="AH218" s="5"/>
      <c r="AI218" s="3"/>
      <c r="AJ218" s="3"/>
      <c r="AK218" s="3"/>
      <c r="AL218" s="3"/>
      <c r="AM218" s="3"/>
      <c r="AN218" s="3"/>
      <c r="AO218" s="3"/>
      <c r="AP218" s="3"/>
      <c r="AQ218" s="3"/>
      <c r="AR218" s="6"/>
      <c r="AS218" s="6"/>
      <c r="AT218" s="3"/>
      <c r="AU218" s="3"/>
      <c r="AV218" s="3"/>
      <c r="AW218" s="3"/>
      <c r="BM218" s="3"/>
      <c r="BN218" s="3"/>
    </row>
    <row r="219" spans="1:66" s="4" customFormat="1" ht="18" customHeight="1" x14ac:dyDescent="0.25">
      <c r="A219" s="58" t="s">
        <v>434</v>
      </c>
      <c r="B219" s="15" t="s">
        <v>5</v>
      </c>
      <c r="C219" s="16" t="s">
        <v>435</v>
      </c>
      <c r="D219" s="48">
        <f>+D220</f>
        <v>2105500</v>
      </c>
      <c r="E219" s="48">
        <f t="shared" ref="E219:F219" si="79">+E220</f>
        <v>0</v>
      </c>
      <c r="F219" s="48">
        <f t="shared" si="79"/>
        <v>0</v>
      </c>
      <c r="G219" s="3"/>
      <c r="H219" s="3"/>
      <c r="I219" s="3"/>
      <c r="J219" s="3"/>
      <c r="K219" s="3"/>
      <c r="L219" s="3"/>
      <c r="M219" s="3"/>
      <c r="N219" s="3"/>
      <c r="O219" s="3"/>
      <c r="P219" s="3"/>
      <c r="Q219" s="3"/>
      <c r="R219" s="3"/>
      <c r="S219" s="3"/>
      <c r="T219" s="3"/>
      <c r="U219" s="3"/>
      <c r="V219" s="112"/>
      <c r="W219" s="3"/>
      <c r="X219" s="3"/>
      <c r="Y219" s="3"/>
      <c r="Z219" s="3"/>
      <c r="AC219" s="5"/>
      <c r="AD219" s="5"/>
      <c r="AE219" s="5"/>
      <c r="AF219" s="5"/>
      <c r="AG219" s="5"/>
      <c r="AH219" s="5"/>
      <c r="AI219" s="3"/>
      <c r="AJ219" s="3"/>
      <c r="AK219" s="3"/>
      <c r="AL219" s="3"/>
      <c r="AM219" s="3"/>
      <c r="AN219" s="3"/>
      <c r="AO219" s="3"/>
      <c r="AP219" s="3"/>
      <c r="AQ219" s="3"/>
      <c r="AR219" s="6"/>
      <c r="AS219" s="6"/>
      <c r="AT219" s="3"/>
      <c r="AU219" s="3"/>
      <c r="AV219" s="3"/>
      <c r="AW219" s="3"/>
      <c r="BM219" s="3"/>
      <c r="BN219" s="3"/>
    </row>
    <row r="220" spans="1:66" s="4" customFormat="1" ht="74.45" customHeight="1" x14ac:dyDescent="0.25">
      <c r="A220" s="58" t="s">
        <v>437</v>
      </c>
      <c r="B220" s="15" t="s">
        <v>183</v>
      </c>
      <c r="C220" s="16" t="s">
        <v>436</v>
      </c>
      <c r="D220" s="48">
        <v>2105500</v>
      </c>
      <c r="E220" s="48">
        <v>0</v>
      </c>
      <c r="F220" s="48">
        <v>0</v>
      </c>
      <c r="G220" s="3"/>
      <c r="H220" s="3"/>
      <c r="I220" s="3"/>
      <c r="J220" s="3"/>
      <c r="K220" s="3"/>
      <c r="L220" s="3"/>
      <c r="M220" s="3"/>
      <c r="N220" s="3"/>
      <c r="O220" s="3"/>
      <c r="P220" s="3"/>
      <c r="Q220" s="3"/>
      <c r="R220" s="3"/>
      <c r="S220" s="3"/>
      <c r="T220" s="3"/>
      <c r="U220" s="3"/>
      <c r="V220" s="112"/>
      <c r="W220" s="3"/>
      <c r="X220" s="3"/>
      <c r="Y220" s="3"/>
      <c r="Z220" s="3"/>
      <c r="AC220" s="5"/>
      <c r="AD220" s="5"/>
      <c r="AE220" s="5"/>
      <c r="AF220" s="5"/>
      <c r="AG220" s="5"/>
      <c r="AH220" s="5"/>
      <c r="AI220" s="3"/>
      <c r="AJ220" s="3"/>
      <c r="AK220" s="3"/>
      <c r="AL220" s="3"/>
      <c r="AM220" s="3"/>
      <c r="AN220" s="3"/>
      <c r="AO220" s="3"/>
      <c r="AP220" s="3"/>
      <c r="AQ220" s="3"/>
      <c r="AR220" s="6"/>
      <c r="AS220" s="6"/>
      <c r="AT220" s="3"/>
      <c r="AU220" s="3"/>
      <c r="AV220" s="3"/>
      <c r="AW220" s="3"/>
      <c r="BM220" s="3"/>
      <c r="BN220" s="3"/>
    </row>
    <row r="221" spans="1:66" s="4" customFormat="1" ht="43.7" customHeight="1" x14ac:dyDescent="0.25">
      <c r="A221" s="62" t="s">
        <v>401</v>
      </c>
      <c r="B221" s="15" t="s">
        <v>5</v>
      </c>
      <c r="C221" s="34" t="s">
        <v>431</v>
      </c>
      <c r="D221" s="48">
        <f>+D222</f>
        <v>132419.69</v>
      </c>
      <c r="E221" s="48">
        <f t="shared" ref="E221:F223" si="80">+E222</f>
        <v>0</v>
      </c>
      <c r="F221" s="48">
        <f t="shared" si="80"/>
        <v>0</v>
      </c>
      <c r="G221" s="3"/>
      <c r="H221" s="3"/>
      <c r="I221" s="3"/>
      <c r="J221" s="3"/>
      <c r="K221" s="3"/>
      <c r="L221" s="3"/>
      <c r="M221" s="3"/>
      <c r="N221" s="3"/>
      <c r="O221" s="3"/>
      <c r="P221" s="3"/>
      <c r="Q221" s="3"/>
      <c r="R221" s="3"/>
      <c r="S221" s="3"/>
      <c r="T221" s="3"/>
      <c r="U221" s="3"/>
      <c r="V221" s="110"/>
      <c r="W221" s="3"/>
      <c r="X221" s="3"/>
      <c r="Y221" s="3"/>
      <c r="Z221" s="3"/>
      <c r="AC221" s="5"/>
      <c r="AD221" s="5"/>
      <c r="AE221" s="5"/>
      <c r="AF221" s="5"/>
      <c r="AG221" s="5"/>
      <c r="AH221" s="5"/>
      <c r="AI221" s="3"/>
      <c r="AJ221" s="3"/>
      <c r="AK221" s="3"/>
      <c r="AL221" s="3"/>
      <c r="AM221" s="3"/>
      <c r="AN221" s="3"/>
      <c r="AO221" s="3"/>
      <c r="AP221" s="3"/>
      <c r="AQ221" s="3"/>
      <c r="AR221" s="6"/>
      <c r="AS221" s="6"/>
      <c r="AT221" s="3"/>
      <c r="AU221" s="3"/>
      <c r="AV221" s="3"/>
      <c r="AW221" s="3"/>
      <c r="BM221" s="3"/>
      <c r="BN221" s="3"/>
    </row>
    <row r="222" spans="1:66" s="4" customFormat="1" ht="69.599999999999994" hidden="1" customHeight="1" x14ac:dyDescent="0.25">
      <c r="A222" s="62" t="s">
        <v>402</v>
      </c>
      <c r="B222" s="15" t="s">
        <v>5</v>
      </c>
      <c r="C222" s="34" t="s">
        <v>432</v>
      </c>
      <c r="D222" s="48">
        <f>+D223</f>
        <v>132419.69</v>
      </c>
      <c r="E222" s="48">
        <f t="shared" si="80"/>
        <v>0</v>
      </c>
      <c r="F222" s="48">
        <f t="shared" si="80"/>
        <v>0</v>
      </c>
      <c r="G222" s="3"/>
      <c r="H222" s="3"/>
      <c r="I222" s="3"/>
      <c r="J222" s="3"/>
      <c r="K222" s="3"/>
      <c r="L222" s="3"/>
      <c r="M222" s="3"/>
      <c r="N222" s="3"/>
      <c r="O222" s="3"/>
      <c r="P222" s="3"/>
      <c r="Q222" s="3"/>
      <c r="R222" s="3"/>
      <c r="S222" s="3"/>
      <c r="T222" s="3"/>
      <c r="U222" s="3"/>
      <c r="V222" s="110"/>
      <c r="W222" s="3"/>
      <c r="X222" s="3"/>
      <c r="Y222" s="3"/>
      <c r="Z222" s="3"/>
      <c r="AC222" s="5"/>
      <c r="AD222" s="5"/>
      <c r="AE222" s="5"/>
      <c r="AF222" s="5"/>
      <c r="AG222" s="5"/>
      <c r="AH222" s="5"/>
      <c r="AI222" s="3"/>
      <c r="AJ222" s="3"/>
      <c r="AK222" s="3"/>
      <c r="AL222" s="3"/>
      <c r="AM222" s="3"/>
      <c r="AN222" s="3"/>
      <c r="AO222" s="3"/>
      <c r="AP222" s="3"/>
      <c r="AQ222" s="3"/>
      <c r="AR222" s="6"/>
      <c r="AS222" s="6"/>
      <c r="AT222" s="3"/>
      <c r="AU222" s="3"/>
      <c r="AV222" s="3"/>
      <c r="AW222" s="3"/>
      <c r="BM222" s="3"/>
      <c r="BN222" s="3"/>
    </row>
    <row r="223" spans="1:66" s="4" customFormat="1" ht="70.7" hidden="1" customHeight="1" x14ac:dyDescent="0.25">
      <c r="A223" s="62" t="s">
        <v>403</v>
      </c>
      <c r="B223" s="15" t="s">
        <v>5</v>
      </c>
      <c r="C223" s="34" t="s">
        <v>404</v>
      </c>
      <c r="D223" s="48">
        <f>+D224</f>
        <v>132419.69</v>
      </c>
      <c r="E223" s="48">
        <f t="shared" si="80"/>
        <v>0</v>
      </c>
      <c r="F223" s="48">
        <f t="shared" si="80"/>
        <v>0</v>
      </c>
      <c r="G223" s="3"/>
      <c r="H223" s="3"/>
      <c r="I223" s="3"/>
      <c r="J223" s="3"/>
      <c r="K223" s="3"/>
      <c r="L223" s="3"/>
      <c r="M223" s="3"/>
      <c r="N223" s="3"/>
      <c r="O223" s="3"/>
      <c r="P223" s="3"/>
      <c r="Q223" s="3"/>
      <c r="R223" s="3"/>
      <c r="S223" s="3"/>
      <c r="T223" s="3"/>
      <c r="U223" s="3"/>
      <c r="V223" s="110"/>
      <c r="W223" s="3"/>
      <c r="X223" s="3"/>
      <c r="Y223" s="3"/>
      <c r="Z223" s="3"/>
      <c r="AC223" s="5"/>
      <c r="AD223" s="5"/>
      <c r="AE223" s="5"/>
      <c r="AF223" s="5"/>
      <c r="AG223" s="5"/>
      <c r="AH223" s="5"/>
      <c r="AI223" s="3"/>
      <c r="AJ223" s="3"/>
      <c r="AK223" s="3"/>
      <c r="AL223" s="3"/>
      <c r="AM223" s="3"/>
      <c r="AN223" s="3"/>
      <c r="AO223" s="3"/>
      <c r="AP223" s="3"/>
      <c r="AQ223" s="3"/>
      <c r="AR223" s="6"/>
      <c r="AS223" s="6"/>
      <c r="AT223" s="3"/>
      <c r="AU223" s="3"/>
      <c r="AV223" s="3"/>
      <c r="AW223" s="3"/>
      <c r="BM223" s="3"/>
      <c r="BN223" s="3"/>
    </row>
    <row r="224" spans="1:66" s="4" customFormat="1" ht="27" hidden="1" customHeight="1" x14ac:dyDescent="0.25">
      <c r="A224" s="62" t="s">
        <v>405</v>
      </c>
      <c r="B224" s="15" t="s">
        <v>5</v>
      </c>
      <c r="C224" s="34" t="s">
        <v>406</v>
      </c>
      <c r="D224" s="48">
        <f>+D225+D226</f>
        <v>132419.69</v>
      </c>
      <c r="E224" s="48">
        <f t="shared" ref="E224:F224" si="81">+E225+E226</f>
        <v>0</v>
      </c>
      <c r="F224" s="48">
        <f t="shared" si="81"/>
        <v>0</v>
      </c>
      <c r="G224" s="3"/>
      <c r="H224" s="3"/>
      <c r="I224" s="3"/>
      <c r="J224" s="3"/>
      <c r="K224" s="3"/>
      <c r="L224" s="3"/>
      <c r="M224" s="3"/>
      <c r="N224" s="3"/>
      <c r="O224" s="3"/>
      <c r="P224" s="3"/>
      <c r="Q224" s="3"/>
      <c r="R224" s="3"/>
      <c r="S224" s="3"/>
      <c r="T224" s="3"/>
      <c r="U224" s="3"/>
      <c r="V224" s="110"/>
      <c r="W224" s="3"/>
      <c r="X224" s="3"/>
      <c r="Y224" s="3"/>
      <c r="Z224" s="3"/>
      <c r="AC224" s="5"/>
      <c r="AD224" s="5"/>
      <c r="AE224" s="5"/>
      <c r="AF224" s="5"/>
      <c r="AG224" s="5"/>
      <c r="AH224" s="5"/>
      <c r="AI224" s="3"/>
      <c r="AJ224" s="3"/>
      <c r="AK224" s="3"/>
      <c r="AL224" s="3"/>
      <c r="AM224" s="3"/>
      <c r="AN224" s="3"/>
      <c r="AO224" s="3"/>
      <c r="AP224" s="3"/>
      <c r="AQ224" s="3"/>
      <c r="AR224" s="6"/>
      <c r="AS224" s="6"/>
      <c r="AT224" s="3"/>
      <c r="AU224" s="3"/>
      <c r="AV224" s="3"/>
      <c r="AW224" s="3"/>
      <c r="BM224" s="3"/>
      <c r="BN224" s="3"/>
    </row>
    <row r="225" spans="1:66" s="4" customFormat="1" ht="28.35" hidden="1" customHeight="1" x14ac:dyDescent="0.25">
      <c r="A225" s="62" t="s">
        <v>407</v>
      </c>
      <c r="B225" s="15" t="s">
        <v>268</v>
      </c>
      <c r="C225" s="34" t="s">
        <v>408</v>
      </c>
      <c r="D225" s="114">
        <v>132345.60000000001</v>
      </c>
      <c r="E225" s="48">
        <v>0</v>
      </c>
      <c r="F225" s="48">
        <v>0</v>
      </c>
      <c r="G225" s="3"/>
      <c r="H225" s="3"/>
      <c r="I225" s="3"/>
      <c r="J225" s="3"/>
      <c r="K225" s="3"/>
      <c r="L225" s="3"/>
      <c r="M225" s="3"/>
      <c r="N225" s="3"/>
      <c r="O225" s="3"/>
      <c r="P225" s="3"/>
      <c r="Q225" s="3"/>
      <c r="R225" s="3"/>
      <c r="S225" s="3"/>
      <c r="T225" s="3"/>
      <c r="U225" s="3"/>
      <c r="V225" s="110"/>
      <c r="W225" s="3"/>
      <c r="X225" s="3"/>
      <c r="Y225" s="3"/>
      <c r="Z225" s="3"/>
      <c r="AC225" s="5"/>
      <c r="AD225" s="5"/>
      <c r="AE225" s="5"/>
      <c r="AF225" s="5"/>
      <c r="AG225" s="5"/>
      <c r="AH225" s="5"/>
      <c r="AI225" s="3"/>
      <c r="AJ225" s="3"/>
      <c r="AK225" s="3"/>
      <c r="AL225" s="3"/>
      <c r="AM225" s="3"/>
      <c r="AN225" s="3"/>
      <c r="AO225" s="3"/>
      <c r="AP225" s="3"/>
      <c r="AQ225" s="3"/>
      <c r="AR225" s="6"/>
      <c r="AS225" s="6"/>
      <c r="AT225" s="3"/>
      <c r="AU225" s="3"/>
      <c r="AV225" s="3"/>
      <c r="AW225" s="3"/>
      <c r="BM225" s="3"/>
      <c r="BN225" s="3"/>
    </row>
    <row r="226" spans="1:66" s="4" customFormat="1" ht="28.35" hidden="1" customHeight="1" x14ac:dyDescent="0.25">
      <c r="A226" s="62" t="s">
        <v>407</v>
      </c>
      <c r="B226" s="15" t="s">
        <v>157</v>
      </c>
      <c r="C226" s="34" t="s">
        <v>408</v>
      </c>
      <c r="D226" s="48">
        <v>74.09</v>
      </c>
      <c r="E226" s="48">
        <v>0</v>
      </c>
      <c r="F226" s="48">
        <v>0</v>
      </c>
      <c r="G226" s="3"/>
      <c r="H226" s="3"/>
      <c r="I226" s="3"/>
      <c r="J226" s="3"/>
      <c r="K226" s="3"/>
      <c r="L226" s="3"/>
      <c r="M226" s="3"/>
      <c r="N226" s="3"/>
      <c r="O226" s="3"/>
      <c r="P226" s="3"/>
      <c r="Q226" s="3"/>
      <c r="R226" s="3"/>
      <c r="S226" s="3"/>
      <c r="T226" s="3"/>
      <c r="U226" s="3"/>
      <c r="V226" s="110"/>
      <c r="W226" s="3"/>
      <c r="X226" s="3"/>
      <c r="Y226" s="3"/>
      <c r="Z226" s="3"/>
      <c r="AC226" s="5"/>
      <c r="AD226" s="5"/>
      <c r="AE226" s="5"/>
      <c r="AF226" s="5"/>
      <c r="AG226" s="5"/>
      <c r="AH226" s="5"/>
      <c r="AI226" s="3"/>
      <c r="AJ226" s="3"/>
      <c r="AK226" s="3"/>
      <c r="AL226" s="3"/>
      <c r="AM226" s="3"/>
      <c r="AN226" s="3"/>
      <c r="AO226" s="3"/>
      <c r="AP226" s="3"/>
      <c r="AQ226" s="3"/>
      <c r="AR226" s="6"/>
      <c r="AS226" s="6"/>
      <c r="AT226" s="3"/>
      <c r="AU226" s="3"/>
      <c r="AV226" s="3"/>
      <c r="AW226" s="3"/>
      <c r="BM226" s="3"/>
      <c r="BN226" s="3"/>
    </row>
    <row r="227" spans="1:66" s="4" customFormat="1" ht="31.7" customHeight="1" x14ac:dyDescent="0.25">
      <c r="A227" s="63" t="s">
        <v>409</v>
      </c>
      <c r="B227" s="15" t="s">
        <v>5</v>
      </c>
      <c r="C227" s="104" t="s">
        <v>433</v>
      </c>
      <c r="D227" s="48">
        <f>+D228</f>
        <v>-86162.67</v>
      </c>
      <c r="E227" s="48">
        <f t="shared" ref="E227:F227" si="82">+E228</f>
        <v>0</v>
      </c>
      <c r="F227" s="48">
        <f t="shared" si="82"/>
        <v>0</v>
      </c>
      <c r="G227" s="3"/>
      <c r="H227" s="3"/>
      <c r="I227" s="3"/>
      <c r="J227" s="3"/>
      <c r="K227" s="3"/>
      <c r="L227" s="3"/>
      <c r="M227" s="3"/>
      <c r="N227" s="3"/>
      <c r="O227" s="3"/>
      <c r="P227" s="3"/>
      <c r="Q227" s="3"/>
      <c r="R227" s="3"/>
      <c r="S227" s="3"/>
      <c r="T227" s="3"/>
      <c r="U227" s="3"/>
      <c r="V227" s="110"/>
      <c r="W227" s="3"/>
      <c r="X227" s="3"/>
      <c r="Y227" s="3"/>
      <c r="Z227" s="3"/>
      <c r="AC227" s="5"/>
      <c r="AD227" s="5"/>
      <c r="AE227" s="5"/>
      <c r="AF227" s="5"/>
      <c r="AG227" s="5"/>
      <c r="AH227" s="5"/>
      <c r="AI227" s="3"/>
      <c r="AJ227" s="3"/>
      <c r="AK227" s="3"/>
      <c r="AL227" s="3"/>
      <c r="AM227" s="3"/>
      <c r="AN227" s="3"/>
      <c r="AO227" s="3"/>
      <c r="AP227" s="3"/>
      <c r="AQ227" s="3"/>
      <c r="AR227" s="6"/>
      <c r="AS227" s="6"/>
      <c r="AT227" s="3"/>
      <c r="AU227" s="3"/>
      <c r="AV227" s="3"/>
      <c r="AW227" s="3"/>
      <c r="BM227" s="3"/>
      <c r="BN227" s="3"/>
    </row>
    <row r="228" spans="1:66" s="4" customFormat="1" ht="46.7" hidden="1" customHeight="1" x14ac:dyDescent="0.25">
      <c r="A228" s="63" t="s">
        <v>410</v>
      </c>
      <c r="B228" s="15" t="s">
        <v>5</v>
      </c>
      <c r="C228" s="104" t="s">
        <v>411</v>
      </c>
      <c r="D228" s="48">
        <f>+D229+D231+D232+D230</f>
        <v>-86162.67</v>
      </c>
      <c r="E228" s="48">
        <f t="shared" ref="E228:F228" si="83">+E229+E231+E232</f>
        <v>0</v>
      </c>
      <c r="F228" s="48">
        <f t="shared" si="83"/>
        <v>0</v>
      </c>
      <c r="G228" s="3"/>
      <c r="H228" s="3"/>
      <c r="I228" s="3"/>
      <c r="J228" s="3"/>
      <c r="K228" s="3"/>
      <c r="L228" s="3"/>
      <c r="M228" s="3"/>
      <c r="N228" s="3"/>
      <c r="O228" s="3"/>
      <c r="P228" s="3"/>
      <c r="Q228" s="3"/>
      <c r="R228" s="3"/>
      <c r="S228" s="3"/>
      <c r="T228" s="3"/>
      <c r="U228" s="3"/>
      <c r="V228" s="110"/>
      <c r="W228" s="3"/>
      <c r="X228" s="3"/>
      <c r="Y228" s="3"/>
      <c r="Z228" s="3"/>
      <c r="AC228" s="5"/>
      <c r="AD228" s="5"/>
      <c r="AE228" s="5"/>
      <c r="AF228" s="5"/>
      <c r="AG228" s="5"/>
      <c r="AH228" s="5"/>
      <c r="AI228" s="3"/>
      <c r="AJ228" s="3"/>
      <c r="AK228" s="3"/>
      <c r="AL228" s="3"/>
      <c r="AM228" s="3"/>
      <c r="AN228" s="3"/>
      <c r="AO228" s="3"/>
      <c r="AP228" s="3"/>
      <c r="AQ228" s="3"/>
      <c r="AR228" s="6"/>
      <c r="AS228" s="6"/>
      <c r="AT228" s="3"/>
      <c r="AU228" s="3"/>
      <c r="AV228" s="3"/>
      <c r="AW228" s="3"/>
      <c r="BM228" s="3"/>
      <c r="BN228" s="3"/>
    </row>
    <row r="229" spans="1:66" s="4" customFormat="1" ht="43.35" hidden="1" customHeight="1" x14ac:dyDescent="0.25">
      <c r="A229" s="103" t="s">
        <v>412</v>
      </c>
      <c r="B229" s="15" t="s">
        <v>268</v>
      </c>
      <c r="C229" s="56" t="s">
        <v>413</v>
      </c>
      <c r="D229" s="48">
        <v>-85045.28</v>
      </c>
      <c r="E229" s="48">
        <v>0</v>
      </c>
      <c r="F229" s="48">
        <v>0</v>
      </c>
      <c r="G229" s="3"/>
      <c r="H229" s="3"/>
      <c r="I229" s="3"/>
      <c r="J229" s="3"/>
      <c r="K229" s="3"/>
      <c r="L229" s="3"/>
      <c r="M229" s="3"/>
      <c r="N229" s="3"/>
      <c r="O229" s="3"/>
      <c r="P229" s="3"/>
      <c r="Q229" s="3"/>
      <c r="R229" s="3"/>
      <c r="S229" s="3"/>
      <c r="T229" s="3"/>
      <c r="U229" s="3"/>
      <c r="V229" s="110"/>
      <c r="W229" s="3"/>
      <c r="X229" s="3"/>
      <c r="Y229" s="3"/>
      <c r="Z229" s="3"/>
      <c r="AC229" s="5"/>
      <c r="AD229" s="5"/>
      <c r="AE229" s="5"/>
      <c r="AF229" s="5"/>
      <c r="AG229" s="5"/>
      <c r="AH229" s="5"/>
      <c r="AI229" s="3"/>
      <c r="AJ229" s="3"/>
      <c r="AK229" s="3"/>
      <c r="AL229" s="3"/>
      <c r="AM229" s="3"/>
      <c r="AN229" s="3"/>
      <c r="AO229" s="3"/>
      <c r="AP229" s="3"/>
      <c r="AQ229" s="3"/>
      <c r="AR229" s="6"/>
      <c r="AS229" s="6"/>
      <c r="AT229" s="3"/>
      <c r="AU229" s="3"/>
      <c r="AV229" s="3"/>
      <c r="AW229" s="3"/>
      <c r="BM229" s="3"/>
      <c r="BN229" s="3"/>
    </row>
    <row r="230" spans="1:66" s="4" customFormat="1" ht="55.7" hidden="1" customHeight="1" x14ac:dyDescent="0.25">
      <c r="A230" s="103" t="s">
        <v>416</v>
      </c>
      <c r="B230" s="15" t="s">
        <v>157</v>
      </c>
      <c r="C230" s="56" t="s">
        <v>417</v>
      </c>
      <c r="D230" s="48">
        <v>-1041.8</v>
      </c>
      <c r="E230" s="48">
        <v>0</v>
      </c>
      <c r="F230" s="48">
        <v>0</v>
      </c>
      <c r="G230" s="3"/>
      <c r="H230" s="3"/>
      <c r="I230" s="3"/>
      <c r="J230" s="3"/>
      <c r="K230" s="3"/>
      <c r="L230" s="3"/>
      <c r="M230" s="3"/>
      <c r="N230" s="3"/>
      <c r="O230" s="3"/>
      <c r="P230" s="3"/>
      <c r="Q230" s="3"/>
      <c r="R230" s="3"/>
      <c r="S230" s="3"/>
      <c r="T230" s="3"/>
      <c r="U230" s="3"/>
      <c r="V230" s="110"/>
      <c r="W230" s="3"/>
      <c r="X230" s="3"/>
      <c r="Y230" s="3"/>
      <c r="Z230" s="3"/>
      <c r="AC230" s="5"/>
      <c r="AD230" s="5"/>
      <c r="AE230" s="5"/>
      <c r="AF230" s="5"/>
      <c r="AG230" s="5"/>
      <c r="AH230" s="5"/>
      <c r="AI230" s="3"/>
      <c r="AJ230" s="3"/>
      <c r="AK230" s="3"/>
      <c r="AL230" s="3"/>
      <c r="AM230" s="3"/>
      <c r="AN230" s="3"/>
      <c r="AO230" s="3"/>
      <c r="AP230" s="3"/>
      <c r="AQ230" s="3"/>
      <c r="AR230" s="6"/>
      <c r="AS230" s="6"/>
      <c r="AT230" s="3"/>
      <c r="AU230" s="3"/>
      <c r="AV230" s="3"/>
      <c r="AW230" s="3"/>
      <c r="BM230" s="3"/>
      <c r="BN230" s="3"/>
    </row>
    <row r="231" spans="1:66" s="4" customFormat="1" ht="43.7" hidden="1" customHeight="1" x14ac:dyDescent="0.25">
      <c r="A231" s="105" t="s">
        <v>414</v>
      </c>
      <c r="B231" s="15" t="s">
        <v>183</v>
      </c>
      <c r="C231" s="106" t="s">
        <v>415</v>
      </c>
      <c r="D231" s="48">
        <v>-1.5</v>
      </c>
      <c r="E231" s="48">
        <v>0</v>
      </c>
      <c r="F231" s="48">
        <v>0</v>
      </c>
      <c r="G231" s="3"/>
      <c r="H231" s="3"/>
      <c r="I231" s="3"/>
      <c r="J231" s="3"/>
      <c r="K231" s="3"/>
      <c r="L231" s="3"/>
      <c r="M231" s="3"/>
      <c r="N231" s="3"/>
      <c r="O231" s="3"/>
      <c r="P231" s="3"/>
      <c r="Q231" s="3"/>
      <c r="R231" s="3"/>
      <c r="S231" s="3"/>
      <c r="T231" s="3"/>
      <c r="U231" s="3"/>
      <c r="V231" s="110"/>
      <c r="W231" s="3"/>
      <c r="X231" s="3"/>
      <c r="Y231" s="3"/>
      <c r="Z231" s="3"/>
      <c r="AC231" s="5"/>
      <c r="AD231" s="5"/>
      <c r="AE231" s="5"/>
      <c r="AF231" s="5"/>
      <c r="AG231" s="5"/>
      <c r="AH231" s="5"/>
      <c r="AI231" s="3"/>
      <c r="AJ231" s="3"/>
      <c r="AK231" s="3"/>
      <c r="AL231" s="3"/>
      <c r="AM231" s="3"/>
      <c r="AN231" s="3"/>
      <c r="AO231" s="3"/>
      <c r="AP231" s="3"/>
      <c r="AQ231" s="3"/>
      <c r="AR231" s="6"/>
      <c r="AS231" s="6"/>
      <c r="AT231" s="3"/>
      <c r="AU231" s="3"/>
      <c r="AV231" s="3"/>
      <c r="AW231" s="3"/>
      <c r="BM231" s="3"/>
      <c r="BN231" s="3"/>
    </row>
    <row r="232" spans="1:66" s="4" customFormat="1" ht="44.45" hidden="1" customHeight="1" x14ac:dyDescent="0.25">
      <c r="A232" s="105" t="s">
        <v>414</v>
      </c>
      <c r="B232" s="15" t="s">
        <v>157</v>
      </c>
      <c r="C232" s="106" t="s">
        <v>415</v>
      </c>
      <c r="D232" s="48">
        <v>-74.09</v>
      </c>
      <c r="E232" s="48">
        <v>0</v>
      </c>
      <c r="F232" s="48">
        <v>0</v>
      </c>
      <c r="G232" s="3"/>
      <c r="H232" s="3"/>
      <c r="I232" s="3"/>
      <c r="J232" s="3"/>
      <c r="K232" s="3"/>
      <c r="L232" s="3"/>
      <c r="M232" s="3"/>
      <c r="N232" s="3"/>
      <c r="O232" s="3"/>
      <c r="P232" s="3"/>
      <c r="Q232" s="3"/>
      <c r="R232" s="3"/>
      <c r="S232" s="3"/>
      <c r="T232" s="3"/>
      <c r="U232" s="3"/>
      <c r="V232" s="110"/>
      <c r="W232" s="3"/>
      <c r="X232" s="3"/>
      <c r="Y232" s="3"/>
      <c r="Z232" s="3"/>
      <c r="AC232" s="5"/>
      <c r="AD232" s="5"/>
      <c r="AE232" s="5"/>
      <c r="AF232" s="5"/>
      <c r="AG232" s="5"/>
      <c r="AH232" s="5"/>
      <c r="AI232" s="3"/>
      <c r="AJ232" s="3"/>
      <c r="AK232" s="3"/>
      <c r="AL232" s="3"/>
      <c r="AM232" s="3"/>
      <c r="AN232" s="3"/>
      <c r="AO232" s="3"/>
      <c r="AP232" s="3"/>
      <c r="AQ232" s="3"/>
      <c r="AR232" s="6"/>
      <c r="AS232" s="6"/>
      <c r="AT232" s="3"/>
      <c r="AU232" s="3"/>
      <c r="AV232" s="3"/>
      <c r="AW232" s="3"/>
      <c r="BM232" s="3"/>
      <c r="BN232" s="3"/>
    </row>
    <row r="233" spans="1:66" s="6" customFormat="1" ht="16.350000000000001" customHeight="1" x14ac:dyDescent="0.25">
      <c r="A233" s="60" t="s">
        <v>198</v>
      </c>
      <c r="B233" s="15"/>
      <c r="C233" s="16"/>
      <c r="D233" s="47">
        <f>+D8+D161</f>
        <v>4848435514.6400003</v>
      </c>
      <c r="E233" s="47">
        <f>+E8+E161</f>
        <v>4213534393.1700001</v>
      </c>
      <c r="F233" s="47">
        <f>+F8+F161</f>
        <v>4367671307.9699993</v>
      </c>
      <c r="V233" s="38"/>
      <c r="AC233" s="5"/>
      <c r="AD233" s="39"/>
      <c r="AE233" s="5"/>
      <c r="AF233" s="5"/>
      <c r="AG233" s="5"/>
      <c r="AH233" s="5"/>
    </row>
    <row r="234" spans="1:66" s="41" customFormat="1" x14ac:dyDescent="0.25">
      <c r="A234" s="70"/>
      <c r="B234" s="42"/>
      <c r="C234" s="43"/>
      <c r="D234" s="42"/>
      <c r="E234" s="42"/>
      <c r="F234" s="6"/>
      <c r="G234" s="40"/>
      <c r="H234" s="40"/>
      <c r="I234" s="40"/>
      <c r="J234" s="40"/>
      <c r="K234" s="40"/>
      <c r="L234" s="40"/>
      <c r="M234" s="40"/>
      <c r="N234" s="40"/>
      <c r="O234" s="40"/>
      <c r="P234" s="40"/>
      <c r="Q234" s="40"/>
      <c r="R234" s="40"/>
      <c r="S234" s="40"/>
      <c r="T234" s="40"/>
      <c r="U234" s="40"/>
      <c r="V234" s="40"/>
      <c r="W234" s="40"/>
      <c r="X234" s="40"/>
      <c r="Y234" s="40"/>
      <c r="Z234" s="40"/>
      <c r="AI234" s="40"/>
      <c r="AJ234" s="40"/>
      <c r="AK234" s="40"/>
      <c r="AL234" s="40"/>
      <c r="AM234" s="40"/>
      <c r="AN234" s="40"/>
      <c r="AO234" s="40"/>
      <c r="AP234" s="40"/>
      <c r="AQ234" s="40"/>
      <c r="AR234" s="40"/>
      <c r="AS234" s="40"/>
      <c r="AT234" s="40"/>
      <c r="AU234" s="40"/>
      <c r="AV234" s="40"/>
      <c r="AW234" s="40"/>
      <c r="BM234" s="40"/>
      <c r="BN234" s="40"/>
    </row>
    <row r="235" spans="1:66" x14ac:dyDescent="0.25">
      <c r="B235" s="42"/>
      <c r="D235" s="52"/>
      <c r="E235" s="52"/>
    </row>
    <row r="236" spans="1:66" ht="18.75" x14ac:dyDescent="0.3">
      <c r="A236" s="71"/>
      <c r="B236" s="42"/>
      <c r="D236" s="132"/>
      <c r="E236" s="132"/>
      <c r="J236" s="126"/>
      <c r="K236" s="126"/>
    </row>
    <row r="237" spans="1:66" ht="18.75" x14ac:dyDescent="0.3">
      <c r="A237" s="133" t="s">
        <v>199</v>
      </c>
      <c r="B237" s="133"/>
      <c r="C237" s="45"/>
      <c r="D237" s="128" t="s">
        <v>224</v>
      </c>
      <c r="E237" s="128"/>
      <c r="F237" s="128"/>
    </row>
    <row r="238" spans="1:66" ht="18.75" x14ac:dyDescent="0.3">
      <c r="A238" s="107"/>
      <c r="B238" s="107"/>
      <c r="C238" s="45"/>
      <c r="D238" s="46"/>
      <c r="E238" s="46"/>
    </row>
    <row r="239" spans="1:66" ht="18.75" x14ac:dyDescent="0.3">
      <c r="A239" s="72"/>
      <c r="B239" s="46"/>
      <c r="C239" s="64"/>
      <c r="D239" s="46"/>
      <c r="E239" s="46"/>
      <c r="J239" s="126"/>
      <c r="K239" s="126"/>
    </row>
    <row r="240" spans="1:66" ht="18.75" x14ac:dyDescent="0.3">
      <c r="A240" s="127" t="s">
        <v>200</v>
      </c>
      <c r="B240" s="127"/>
      <c r="C240" s="64"/>
      <c r="D240" s="128" t="s">
        <v>292</v>
      </c>
      <c r="E240" s="128"/>
      <c r="F240" s="128"/>
    </row>
  </sheetData>
  <mergeCells count="25">
    <mergeCell ref="J239:K239"/>
    <mergeCell ref="A240:B240"/>
    <mergeCell ref="D240:F240"/>
    <mergeCell ref="AY200:BD200"/>
    <mergeCell ref="AZ201:BE201"/>
    <mergeCell ref="AY203:BD203"/>
    <mergeCell ref="D236:E236"/>
    <mergeCell ref="J236:K236"/>
    <mergeCell ref="A237:B237"/>
    <mergeCell ref="D237:F237"/>
    <mergeCell ref="AR86:AR91"/>
    <mergeCell ref="BK1:BL2"/>
    <mergeCell ref="D2:F2"/>
    <mergeCell ref="A3:F3"/>
    <mergeCell ref="A5:A6"/>
    <mergeCell ref="B5:C5"/>
    <mergeCell ref="D5:D6"/>
    <mergeCell ref="E5:E6"/>
    <mergeCell ref="F5:F6"/>
    <mergeCell ref="T8:V8"/>
    <mergeCell ref="T10:V10"/>
    <mergeCell ref="AM19:AM27"/>
    <mergeCell ref="L86:L91"/>
    <mergeCell ref="AM86:AM90"/>
    <mergeCell ref="D1:F1"/>
  </mergeCells>
  <pageMargins left="1.1811023622047245" right="0.39370078740157483" top="0.59055118110236227" bottom="0.78740157480314965" header="0.31496062992125984" footer="0.31496062992125984"/>
  <pageSetup paperSize="9" scale="65" orientation="portrait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РГД 2025-2027(00.02.25)</vt:lpstr>
      <vt:lpstr>'РГД 2025-2027(00.02.25)'!Заголовки_для_печати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2025-03-07T02:09:30Z</dcterms:modified>
</cp:coreProperties>
</file>